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CMMIncome&amp;Expense-2018-11-30FY2019" sheetId="1" r:id="rId1"/>
    <sheet name="CMMBalance-2018-11-30FY2019" sheetId="2" r:id="rId2"/>
  </sheets>
  <definedNames>
    <definedName name="_xlnm.Print_Titles" localSheetId="1">('CMMBalance-2018-11-30FY2019'!$A:$F,'CMMBalance-2018-11-30FY2019'!$1:$1)</definedName>
    <definedName name="_xlnm.Print_Titles" localSheetId="1">('CMMBalance-2018-11-30FY2019'!$A:$F,'CMMBalance-2018-11-30FY2019'!$1:$1)</definedName>
  </definedNames>
  <calcPr fullCalcOnLoad="1"/>
</workbook>
</file>

<file path=xl/sharedStrings.xml><?xml version="1.0" encoding="utf-8"?>
<sst xmlns="http://schemas.openxmlformats.org/spreadsheetml/2006/main" count="119" uniqueCount="116">
  <si>
    <t>Jun '18 - 
Nov '18</t>
  </si>
  <si>
    <t>Budget</t>
  </si>
  <si>
    <t>$ 
Remaining</t>
  </si>
  <si>
    <t>% of 
Budget</t>
  </si>
  <si>
    <t>Income</t>
  </si>
  <si>
    <t xml:space="preserve"> </t>
  </si>
  <si>
    <t>Contributions</t>
  </si>
  <si>
    <t>Interest Income</t>
  </si>
  <si>
    <t>Rental Income</t>
  </si>
  <si>
    <t>Total Income</t>
  </si>
  <si>
    <t>Expense</t>
  </si>
  <si>
    <t>1 Program</t>
  </si>
  <si>
    <t>Budget Committee</t>
  </si>
  <si>
    <t>Hospitality</t>
  </si>
  <si>
    <t>Library</t>
  </si>
  <si>
    <t>Ministry and Counsel Committee</t>
  </si>
  <si>
    <t>Outreach</t>
  </si>
  <si>
    <t>Web Site Expense</t>
  </si>
  <si>
    <t>Outreach - Other</t>
  </si>
  <si>
    <t>Total Outreach</t>
  </si>
  <si>
    <t>Peace &amp; Social Concerns</t>
  </si>
  <si>
    <t>Youth &amp; Religious Ed. Committee</t>
  </si>
  <si>
    <t>Total 1 Program</t>
  </si>
  <si>
    <t>2  Property</t>
  </si>
  <si>
    <t>Building Maintenance</t>
  </si>
  <si>
    <t>Debt Service</t>
  </si>
  <si>
    <t>Donation in Lieu of Taxes</t>
  </si>
  <si>
    <t>Electricity</t>
  </si>
  <si>
    <t>Grounds</t>
  </si>
  <si>
    <t>Insurance</t>
  </si>
  <si>
    <t>Replacement Reserve Expense</t>
  </si>
  <si>
    <t>Snow Removal</t>
  </si>
  <si>
    <t>Supplies - Bldg. &amp; Maintenance</t>
  </si>
  <si>
    <t>Wood Pellets</t>
  </si>
  <si>
    <t>Total 2  Property</t>
  </si>
  <si>
    <t>3 Support</t>
  </si>
  <si>
    <t>AFSC</t>
  </si>
  <si>
    <t>Dover Quarterly Meeting</t>
  </si>
  <si>
    <t>FCNL</t>
  </si>
  <si>
    <t>Friends Camp</t>
  </si>
  <si>
    <t>FWCC</t>
  </si>
  <si>
    <t>Interfaith Council</t>
  </si>
  <si>
    <t>NEYM - Equalization Fund</t>
  </si>
  <si>
    <t>NEYM - General Fund</t>
  </si>
  <si>
    <t>NH Council of Churches</t>
  </si>
  <si>
    <t>NHCADP</t>
  </si>
  <si>
    <t>Woolman Hill</t>
  </si>
  <si>
    <t>Total 3 Support</t>
  </si>
  <si>
    <t>Total Expense</t>
  </si>
  <si>
    <t>Net Income</t>
  </si>
  <si>
    <t>Dec 4, 18</t>
  </si>
  <si>
    <t>ASSETS</t>
  </si>
  <si>
    <t>Current Assets</t>
  </si>
  <si>
    <t>Checking/Savings</t>
  </si>
  <si>
    <t>Checking 123410166</t>
  </si>
  <si>
    <t>Money Market 101049498</t>
  </si>
  <si>
    <t>Total Checking/Savings</t>
  </si>
  <si>
    <t>Other Current Assets</t>
  </si>
  <si>
    <t>Prepaid Electricity</t>
  </si>
  <si>
    <t>Prepaid Expense - Other</t>
  </si>
  <si>
    <t>Prepaid Insurance</t>
  </si>
  <si>
    <t>Total Other Current Assets</t>
  </si>
  <si>
    <t>Total Current Assets</t>
  </si>
  <si>
    <t>Fixed Assets</t>
  </si>
  <si>
    <t>Building</t>
  </si>
  <si>
    <t>Land</t>
  </si>
  <si>
    <t>Total Fixed Assets</t>
  </si>
  <si>
    <t>Other Assets</t>
  </si>
  <si>
    <t>NH Comm. Loan Fund</t>
  </si>
  <si>
    <t>NHCLF 2019 2% L-01623</t>
  </si>
  <si>
    <t>NHCLF 2019 3% L-01400</t>
  </si>
  <si>
    <t>NHCLF 2020 2% L-01396</t>
  </si>
  <si>
    <t>NHCLF 2020 3% L-01496</t>
  </si>
  <si>
    <t>NHCLF 2021 2% L-01398</t>
  </si>
  <si>
    <t>NHCLF 2021 2% L-01733</t>
  </si>
  <si>
    <t>NHCLF 2022 3% L-01622</t>
  </si>
  <si>
    <t>NHCLF 2023 3% L-01399</t>
  </si>
  <si>
    <t>NHCLF 2024 3% L-01862</t>
  </si>
  <si>
    <t>NHCLF 2025 4% L-01861</t>
  </si>
  <si>
    <t>NHCLF 2026 4% L-01860</t>
  </si>
  <si>
    <t>NHCLF 2027 4% L-01859</t>
  </si>
  <si>
    <t>NHCLF 2028 5% L-01858</t>
  </si>
  <si>
    <t>Total NH Comm. Loan Fund</t>
  </si>
  <si>
    <t>Total Other Assets NHLoan Fund</t>
  </si>
  <si>
    <t>TOTAL ASSETS</t>
  </si>
  <si>
    <t>LIABILITIES &amp; EQUITY</t>
  </si>
  <si>
    <t>Liabilities</t>
  </si>
  <si>
    <t>Current Liabilities</t>
  </si>
  <si>
    <t>Other Current Liabilities</t>
  </si>
  <si>
    <t>Building &amp; Grounds Fund</t>
  </si>
  <si>
    <t>Friendly Assistance Fund</t>
  </si>
  <si>
    <t>Operating Reserve</t>
  </si>
  <si>
    <t>Solar Grant Funds</t>
  </si>
  <si>
    <t>Special Projects</t>
  </si>
  <si>
    <t>Christine Imbiti - Kakamega</t>
  </si>
  <si>
    <t>Social Justice</t>
  </si>
  <si>
    <t>Total Special Projects</t>
  </si>
  <si>
    <t>Total  Current Liabilities</t>
  </si>
  <si>
    <t>Total Current Liabilities</t>
  </si>
  <si>
    <t>Long Term Liabilities</t>
  </si>
  <si>
    <t>Mortgage Loan 1</t>
  </si>
  <si>
    <t>Replacement Reserve</t>
  </si>
  <si>
    <t>Total Long Term Liabilities</t>
  </si>
  <si>
    <t>Total Liabilities</t>
  </si>
  <si>
    <t>Equity</t>
  </si>
  <si>
    <t>General Fund Balance</t>
  </si>
  <si>
    <t>Temp. Restricted Net Assets</t>
  </si>
  <si>
    <t>Unrestricted Net Assets</t>
  </si>
  <si>
    <t>Total Equity</t>
  </si>
  <si>
    <t>TOTAL LIABILITIES &amp; EQUITY</t>
  </si>
  <si>
    <t>Available discretionary funds</t>
  </si>
  <si>
    <t>total current assets</t>
  </si>
  <si>
    <t>NH CLF CD's</t>
  </si>
  <si>
    <t>minus</t>
  </si>
  <si>
    <t>YTD Net Income</t>
  </si>
  <si>
    <t>Net Unrestricted Funds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</si>
</sst>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GENERAL"/>
    <numFmt numFmtId="166" formatCode="@"/>
    <numFmt numFmtId="167" formatCode="#,##0.00;\-#,##0.00"/>
    <numFmt numFmtId="168" formatCode="#,##0.0#%;\-#,##0.0#%"/>
    <numFmt numFmtId="169" formatCode="0"/>
    <numFmt numFmtId="170" formatCode="0%"/>
    <numFmt numFmtId="171" formatCode="#,##0"/>
  </numFmts>
  <fonts count="12">
    <font>
      <sz val="10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2" fillId="0" borderId="0">
      <alignment/>
      <protection/>
    </xf>
  </cellStyleXfs>
  <cellXfs count="72">
    <xf numFmtId="164" fontId="0" fillId="0" borderId="0" xfId="0" applyAlignment="1">
      <alignment/>
    </xf>
    <xf numFmtId="164" fontId="1" fillId="0" borderId="0" xfId="0" applyFont="1" applyAlignment="1">
      <alignment vertical="top"/>
    </xf>
    <xf numFmtId="166" fontId="3" fillId="0" borderId="0" xfId="20" applyNumberFormat="1" applyFont="1" applyAlignment="1">
      <alignment vertical="top"/>
      <protection/>
    </xf>
    <xf numFmtId="166" fontId="2" fillId="0" borderId="0" xfId="20" applyNumberFormat="1" applyFont="1" applyBorder="1" applyAlignment="1">
      <alignment horizontal="center" vertical="top"/>
      <protection/>
    </xf>
    <xf numFmtId="166" fontId="3" fillId="0" borderId="0" xfId="20" applyNumberFormat="1" applyFont="1" applyAlignment="1">
      <alignment horizontal="center" vertical="top" wrapText="1"/>
      <protection/>
    </xf>
    <xf numFmtId="166" fontId="3" fillId="0" borderId="1" xfId="20" applyNumberFormat="1" applyFont="1" applyBorder="1" applyAlignment="1">
      <alignment horizontal="center" vertical="top" wrapText="1"/>
      <protection/>
    </xf>
    <xf numFmtId="164" fontId="2" fillId="0" borderId="0" xfId="20" applyFont="1" applyAlignment="1">
      <alignment horizontal="center" vertical="top" wrapText="1"/>
      <protection/>
    </xf>
    <xf numFmtId="164" fontId="1" fillId="0" borderId="0" xfId="0" applyFont="1" applyAlignment="1">
      <alignment horizontal="center" vertical="top" wrapText="1"/>
    </xf>
    <xf numFmtId="167" fontId="2" fillId="0" borderId="0" xfId="20" applyNumberFormat="1" applyFont="1" applyAlignment="1">
      <alignment vertical="top"/>
      <protection/>
    </xf>
    <xf numFmtId="168" fontId="2" fillId="0" borderId="0" xfId="20" applyNumberFormat="1" applyFont="1" applyAlignment="1">
      <alignment vertical="top"/>
      <protection/>
    </xf>
    <xf numFmtId="169" fontId="2" fillId="0" borderId="0" xfId="20" applyNumberFormat="1" applyFont="1" applyAlignment="1">
      <alignment vertical="top"/>
      <protection/>
    </xf>
    <xf numFmtId="170" fontId="2" fillId="0" borderId="0" xfId="20" applyNumberFormat="1" applyFont="1" applyAlignment="1">
      <alignment vertical="top"/>
      <protection/>
    </xf>
    <xf numFmtId="169" fontId="2" fillId="0" borderId="2" xfId="20" applyNumberFormat="1" applyFont="1" applyBorder="1" applyAlignment="1">
      <alignment vertical="top"/>
      <protection/>
    </xf>
    <xf numFmtId="170" fontId="2" fillId="0" borderId="2" xfId="20" applyNumberFormat="1" applyFont="1" applyBorder="1" applyAlignment="1">
      <alignment vertical="top"/>
      <protection/>
    </xf>
    <xf numFmtId="166" fontId="2" fillId="0" borderId="0" xfId="20" applyNumberFormat="1" applyFont="1" applyAlignment="1">
      <alignment vertical="top"/>
      <protection/>
    </xf>
    <xf numFmtId="169" fontId="2" fillId="0" borderId="0" xfId="20" applyNumberFormat="1" applyFont="1" applyBorder="1" applyAlignment="1">
      <alignment vertical="top"/>
      <protection/>
    </xf>
    <xf numFmtId="170" fontId="2" fillId="0" borderId="0" xfId="20" applyNumberFormat="1" applyFont="1" applyBorder="1" applyAlignment="1">
      <alignment vertical="top"/>
      <protection/>
    </xf>
    <xf numFmtId="169" fontId="2" fillId="0" borderId="3" xfId="20" applyNumberFormat="1" applyFont="1" applyBorder="1" applyAlignment="1">
      <alignment vertical="top"/>
      <protection/>
    </xf>
    <xf numFmtId="169" fontId="2" fillId="0" borderId="4" xfId="20" applyNumberFormat="1" applyFont="1" applyBorder="1" applyAlignment="1">
      <alignment vertical="top"/>
      <protection/>
    </xf>
    <xf numFmtId="170" fontId="2" fillId="0" borderId="3" xfId="20" applyNumberFormat="1" applyFont="1" applyBorder="1" applyAlignment="1">
      <alignment vertical="top"/>
      <protection/>
    </xf>
    <xf numFmtId="169" fontId="3" fillId="0" borderId="3" xfId="20" applyNumberFormat="1" applyFont="1" applyBorder="1" applyAlignment="1">
      <alignment vertical="top"/>
      <protection/>
    </xf>
    <xf numFmtId="169" fontId="3" fillId="0" borderId="4" xfId="20" applyNumberFormat="1" applyFont="1" applyBorder="1" applyAlignment="1">
      <alignment vertical="top"/>
      <protection/>
    </xf>
    <xf numFmtId="170" fontId="3" fillId="0" borderId="4" xfId="20" applyNumberFormat="1" applyFont="1" applyBorder="1" applyAlignment="1">
      <alignment vertical="top"/>
      <protection/>
    </xf>
    <xf numFmtId="169" fontId="3" fillId="0" borderId="5" xfId="20" applyNumberFormat="1" applyFont="1" applyBorder="1" applyAlignment="1">
      <alignment vertical="top"/>
      <protection/>
    </xf>
    <xf numFmtId="169" fontId="3" fillId="0" borderId="0" xfId="20" applyNumberFormat="1" applyFont="1" applyBorder="1" applyAlignment="1">
      <alignment vertical="top"/>
      <protection/>
    </xf>
    <xf numFmtId="168" fontId="3" fillId="0" borderId="0" xfId="20" applyNumberFormat="1" applyFont="1" applyBorder="1" applyAlignment="1">
      <alignment vertical="top"/>
      <protection/>
    </xf>
    <xf numFmtId="164" fontId="4" fillId="0" borderId="0" xfId="20" applyNumberFormat="1" applyFont="1" applyAlignment="1">
      <alignment vertical="top"/>
      <protection/>
    </xf>
    <xf numFmtId="164" fontId="2" fillId="0" borderId="0" xfId="20" applyNumberFormat="1" applyAlignment="1">
      <alignment vertical="top"/>
      <protection/>
    </xf>
    <xf numFmtId="164" fontId="2" fillId="0" borderId="0" xfId="20" applyAlignment="1">
      <alignment vertical="top"/>
      <protection/>
    </xf>
    <xf numFmtId="166" fontId="4" fillId="0" borderId="0" xfId="20" applyNumberFormat="1" applyFont="1" applyAlignment="1">
      <alignment horizontal="center" vertical="top"/>
      <protection/>
    </xf>
    <xf numFmtId="166" fontId="4" fillId="0" borderId="6" xfId="20" applyNumberFormat="1" applyFont="1" applyBorder="1" applyAlignment="1">
      <alignment horizontal="center" vertical="top"/>
      <protection/>
    </xf>
    <xf numFmtId="164" fontId="2" fillId="0" borderId="0" xfId="20" applyAlignment="1">
      <alignment horizontal="center" vertical="top"/>
      <protection/>
    </xf>
    <xf numFmtId="166" fontId="5" fillId="0" borderId="0" xfId="20" applyNumberFormat="1" applyFont="1" applyAlignment="1">
      <alignment vertical="top"/>
      <protection/>
    </xf>
    <xf numFmtId="166" fontId="4" fillId="0" borderId="0" xfId="20" applyNumberFormat="1" applyFont="1" applyAlignment="1">
      <alignment vertical="top"/>
      <protection/>
    </xf>
    <xf numFmtId="167" fontId="6" fillId="0" borderId="0" xfId="20" applyNumberFormat="1" applyFont="1" applyAlignment="1">
      <alignment vertical="top"/>
      <protection/>
    </xf>
    <xf numFmtId="166" fontId="7" fillId="0" borderId="0" xfId="20" applyNumberFormat="1" applyFont="1" applyAlignment="1">
      <alignment vertical="top"/>
      <protection/>
    </xf>
    <xf numFmtId="166" fontId="6" fillId="0" borderId="0" xfId="20" applyNumberFormat="1" applyFont="1" applyAlignment="1">
      <alignment vertical="top"/>
      <protection/>
    </xf>
    <xf numFmtId="171" fontId="6" fillId="0" borderId="0" xfId="20" applyNumberFormat="1" applyFont="1" applyAlignment="1">
      <alignment horizontal="left" vertical="top"/>
      <protection/>
    </xf>
    <xf numFmtId="171" fontId="2" fillId="0" borderId="0" xfId="20" applyNumberFormat="1" applyAlignment="1">
      <alignment vertical="top"/>
      <protection/>
    </xf>
    <xf numFmtId="171" fontId="6" fillId="0" borderId="7" xfId="20" applyNumberFormat="1" applyFont="1" applyBorder="1" applyAlignment="1">
      <alignment horizontal="left" vertical="top"/>
      <protection/>
    </xf>
    <xf numFmtId="166" fontId="8" fillId="0" borderId="0" xfId="20" applyNumberFormat="1" applyFont="1" applyAlignment="1">
      <alignment vertical="top"/>
      <protection/>
    </xf>
    <xf numFmtId="171" fontId="7" fillId="0" borderId="0" xfId="20" applyNumberFormat="1" applyFont="1" applyAlignment="1">
      <alignment vertical="top"/>
      <protection/>
    </xf>
    <xf numFmtId="171" fontId="6" fillId="0" borderId="0" xfId="20" applyNumberFormat="1" applyFont="1" applyAlignment="1">
      <alignment vertical="top"/>
      <protection/>
    </xf>
    <xf numFmtId="164" fontId="9" fillId="0" borderId="0" xfId="20" applyFont="1" applyAlignment="1">
      <alignment vertical="top"/>
      <protection/>
    </xf>
    <xf numFmtId="171" fontId="7" fillId="0" borderId="8" xfId="20" applyNumberFormat="1" applyFont="1" applyBorder="1" applyAlignment="1">
      <alignment vertical="top"/>
      <protection/>
    </xf>
    <xf numFmtId="171" fontId="2" fillId="0" borderId="7" xfId="20" applyNumberFormat="1" applyBorder="1" applyAlignment="1">
      <alignment vertical="top"/>
      <protection/>
    </xf>
    <xf numFmtId="171" fontId="10" fillId="0" borderId="0" xfId="20" applyNumberFormat="1" applyFont="1" applyAlignment="1">
      <alignment vertical="top"/>
      <protection/>
    </xf>
    <xf numFmtId="171" fontId="8" fillId="0" borderId="0" xfId="20" applyNumberFormat="1" applyFont="1" applyAlignment="1">
      <alignment vertical="top"/>
      <protection/>
    </xf>
    <xf numFmtId="171" fontId="6" fillId="0" borderId="7" xfId="20" applyNumberFormat="1" applyFont="1" applyBorder="1" applyAlignment="1">
      <alignment vertical="top"/>
      <protection/>
    </xf>
    <xf numFmtId="171" fontId="2" fillId="0" borderId="0" xfId="20" applyNumberFormat="1" applyBorder="1" applyAlignment="1">
      <alignment vertical="top"/>
      <protection/>
    </xf>
    <xf numFmtId="171" fontId="7" fillId="0" borderId="9" xfId="20" applyNumberFormat="1" applyFont="1" applyBorder="1" applyAlignment="1">
      <alignment vertical="top"/>
      <protection/>
    </xf>
    <xf numFmtId="171" fontId="6" fillId="0" borderId="0" xfId="20" applyNumberFormat="1" applyFont="1" applyBorder="1" applyAlignment="1">
      <alignment vertical="top"/>
      <protection/>
    </xf>
    <xf numFmtId="166" fontId="11" fillId="0" borderId="0" xfId="20" applyNumberFormat="1" applyFont="1" applyAlignment="1">
      <alignment vertical="top"/>
      <protection/>
    </xf>
    <xf numFmtId="171" fontId="9" fillId="0" borderId="0" xfId="20" applyNumberFormat="1" applyFont="1" applyAlignment="1">
      <alignment vertical="top"/>
      <protection/>
    </xf>
    <xf numFmtId="171" fontId="11" fillId="0" borderId="7" xfId="20" applyNumberFormat="1" applyFont="1" applyBorder="1" applyAlignment="1">
      <alignment vertical="top"/>
      <protection/>
    </xf>
    <xf numFmtId="171" fontId="9" fillId="0" borderId="7" xfId="20" applyNumberFormat="1" applyFont="1" applyBorder="1" applyAlignment="1">
      <alignment vertical="top"/>
      <protection/>
    </xf>
    <xf numFmtId="171" fontId="4" fillId="0" borderId="0" xfId="20" applyNumberFormat="1" applyFont="1" applyAlignment="1">
      <alignment vertical="top"/>
      <protection/>
    </xf>
    <xf numFmtId="171" fontId="5" fillId="0" borderId="10" xfId="20" applyNumberFormat="1" applyFont="1" applyBorder="1" applyAlignment="1">
      <alignment vertical="top"/>
      <protection/>
    </xf>
    <xf numFmtId="164" fontId="4" fillId="0" borderId="0" xfId="20" applyFont="1" applyAlignment="1">
      <alignment vertical="top"/>
      <protection/>
    </xf>
    <xf numFmtId="166" fontId="8" fillId="0" borderId="7" xfId="20" applyNumberFormat="1" applyFont="1" applyBorder="1" applyAlignment="1">
      <alignment vertical="top"/>
      <protection/>
    </xf>
    <xf numFmtId="166" fontId="4" fillId="0" borderId="7" xfId="20" applyNumberFormat="1" applyFont="1" applyBorder="1" applyAlignment="1">
      <alignment vertical="top"/>
      <protection/>
    </xf>
    <xf numFmtId="171" fontId="4" fillId="0" borderId="7" xfId="20" applyNumberFormat="1" applyFont="1" applyBorder="1" applyAlignment="1">
      <alignment vertical="top"/>
      <protection/>
    </xf>
    <xf numFmtId="171" fontId="8" fillId="0" borderId="10" xfId="20" applyNumberFormat="1" applyFont="1" applyBorder="1" applyAlignment="1">
      <alignment vertical="top"/>
      <protection/>
    </xf>
    <xf numFmtId="166" fontId="8" fillId="0" borderId="0" xfId="20" applyNumberFormat="1" applyFont="1" applyBorder="1" applyAlignment="1">
      <alignment vertical="top"/>
      <protection/>
    </xf>
    <xf numFmtId="166" fontId="4" fillId="0" borderId="0" xfId="20" applyNumberFormat="1" applyFont="1" applyBorder="1" applyAlignment="1">
      <alignment vertical="top"/>
      <protection/>
    </xf>
    <xf numFmtId="171" fontId="4" fillId="0" borderId="0" xfId="20" applyNumberFormat="1" applyFont="1" applyBorder="1" applyAlignment="1">
      <alignment vertical="top"/>
      <protection/>
    </xf>
    <xf numFmtId="171" fontId="8" fillId="0" borderId="0" xfId="20" applyNumberFormat="1" applyFont="1" applyBorder="1" applyAlignment="1">
      <alignment vertical="top"/>
      <protection/>
    </xf>
    <xf numFmtId="164" fontId="5" fillId="0" borderId="0" xfId="20" applyNumberFormat="1" applyFont="1" applyAlignment="1">
      <alignment vertical="top"/>
      <protection/>
    </xf>
    <xf numFmtId="164" fontId="4" fillId="0" borderId="0" xfId="20" applyNumberFormat="1" applyFont="1" applyBorder="1" applyAlignment="1">
      <alignment vertical="top"/>
      <protection/>
    </xf>
    <xf numFmtId="164" fontId="4" fillId="0" borderId="7" xfId="20" applyNumberFormat="1" applyFont="1" applyBorder="1" applyAlignment="1">
      <alignment vertical="top"/>
      <protection/>
    </xf>
    <xf numFmtId="171" fontId="2" fillId="0" borderId="2" xfId="20" applyNumberFormat="1" applyBorder="1" applyAlignment="1">
      <alignment vertical="top"/>
      <protection/>
    </xf>
    <xf numFmtId="171" fontId="3" fillId="0" borderId="0" xfId="20" applyNumberFormat="1" applyFont="1" applyAlignment="1">
      <alignment vertical="top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workbookViewId="0" topLeftCell="A1">
      <selection activeCell="A1" sqref="A1"/>
    </sheetView>
  </sheetViews>
  <sheetFormatPr defaultColWidth="12.57421875" defaultRowHeight="12.75"/>
  <cols>
    <col min="1" max="1" width="3.140625" style="1" customWidth="1"/>
    <col min="2" max="2" width="3.7109375" style="1" customWidth="1"/>
    <col min="3" max="4" width="3.421875" style="1" customWidth="1"/>
    <col min="5" max="5" width="27.140625" style="1" customWidth="1"/>
    <col min="6" max="6" width="10.7109375" style="1" customWidth="1"/>
    <col min="7" max="7" width="7.00390625" style="1" customWidth="1"/>
    <col min="8" max="8" width="0" style="1" hidden="1" customWidth="1"/>
    <col min="9" max="9" width="11.421875" style="1" customWidth="1"/>
    <col min="10" max="10" width="10.421875" style="1" customWidth="1"/>
    <col min="11" max="16384" width="11.57421875" style="1" customWidth="1"/>
  </cols>
  <sheetData>
    <row r="1" spans="1:10" ht="12.75">
      <c r="A1" s="2"/>
      <c r="B1" s="2"/>
      <c r="C1" s="2"/>
      <c r="D1" s="2"/>
      <c r="E1" s="2"/>
      <c r="F1" s="3"/>
      <c r="G1" s="3"/>
      <c r="H1" s="3"/>
      <c r="I1" s="3"/>
      <c r="J1" s="3"/>
    </row>
    <row r="2" spans="1:10" s="7" customFormat="1" ht="12.75">
      <c r="A2" s="4"/>
      <c r="B2" s="4"/>
      <c r="C2" s="4"/>
      <c r="D2" s="4"/>
      <c r="E2" s="4"/>
      <c r="F2" s="5" t="s">
        <v>0</v>
      </c>
      <c r="G2" s="5" t="s">
        <v>1</v>
      </c>
      <c r="H2" s="6"/>
      <c r="I2" s="5" t="s">
        <v>2</v>
      </c>
      <c r="J2" s="5" t="s">
        <v>3</v>
      </c>
    </row>
    <row r="3" spans="1:10" ht="12.75">
      <c r="A3" s="2"/>
      <c r="B3" s="2" t="s">
        <v>4</v>
      </c>
      <c r="C3" s="2"/>
      <c r="D3" s="2"/>
      <c r="E3" s="2"/>
      <c r="F3" s="8" t="s">
        <v>5</v>
      </c>
      <c r="G3" s="8"/>
      <c r="H3" s="8"/>
      <c r="I3" s="8"/>
      <c r="J3" s="9"/>
    </row>
    <row r="4" spans="1:10" ht="12.75">
      <c r="A4" s="2"/>
      <c r="B4" s="2"/>
      <c r="C4" s="2" t="s">
        <v>6</v>
      </c>
      <c r="D4" s="2"/>
      <c r="E4" s="2"/>
      <c r="F4" s="10">
        <v>12442.25</v>
      </c>
      <c r="G4" s="10">
        <v>25271</v>
      </c>
      <c r="H4" s="10">
        <f>ROUND((F4-G4),5)</f>
        <v>-12828.75</v>
      </c>
      <c r="I4" s="10">
        <f>H4*-1</f>
        <v>12828.75</v>
      </c>
      <c r="J4" s="11">
        <f>ROUND(IF(G4=0,IF(F4=0,0,1),F4/G4),5)</f>
        <v>0.49235</v>
      </c>
    </row>
    <row r="5" spans="1:10" ht="12.75">
      <c r="A5" s="2"/>
      <c r="B5" s="2"/>
      <c r="C5" s="2" t="s">
        <v>7</v>
      </c>
      <c r="D5" s="2"/>
      <c r="E5" s="2"/>
      <c r="F5" s="10">
        <v>0.95</v>
      </c>
      <c r="G5" s="10">
        <v>680</v>
      </c>
      <c r="H5" s="10">
        <f>ROUND((F5-G5),5)</f>
        <v>-679.05</v>
      </c>
      <c r="I5" s="10">
        <f>H5*-1</f>
        <v>679.05</v>
      </c>
      <c r="J5" s="11">
        <f>ROUND(IF(G5=0,IF(F5=0,0,1),F5/G5),5)</f>
        <v>0.0014</v>
      </c>
    </row>
    <row r="6" spans="1:10" ht="12.75">
      <c r="A6" s="2"/>
      <c r="B6" s="2"/>
      <c r="C6" s="2" t="s">
        <v>8</v>
      </c>
      <c r="D6" s="2"/>
      <c r="E6" s="2"/>
      <c r="F6" s="12">
        <v>745</v>
      </c>
      <c r="G6" s="12">
        <v>1380</v>
      </c>
      <c r="H6" s="12">
        <f>ROUND((F6-G6),5)</f>
        <v>-635</v>
      </c>
      <c r="I6" s="12">
        <f>H6*-1</f>
        <v>635</v>
      </c>
      <c r="J6" s="13">
        <f>ROUND(IF(G6=0,IF(F6=0,0,1),F6/G6),5)</f>
        <v>0.53986</v>
      </c>
    </row>
    <row r="7" spans="1:10" ht="12.75">
      <c r="A7" s="2"/>
      <c r="B7" s="2" t="s">
        <v>9</v>
      </c>
      <c r="C7" s="2"/>
      <c r="D7" s="2"/>
      <c r="E7" s="2"/>
      <c r="F7" s="10">
        <f>ROUND(SUM(F3:F6),5)</f>
        <v>13188.2</v>
      </c>
      <c r="G7" s="10">
        <f>ROUND(SUM(G3:G6),5)</f>
        <v>27331</v>
      </c>
      <c r="H7" s="10">
        <f>ROUND((F7-G7),5)</f>
        <v>-14142.8</v>
      </c>
      <c r="I7" s="10">
        <f>H7*-1</f>
        <v>14142.8</v>
      </c>
      <c r="J7" s="11">
        <f>ROUND(IF(G7=0,IF(F7=0,0,1),F7/G7),5)</f>
        <v>0.48254</v>
      </c>
    </row>
    <row r="8" spans="1:10" ht="12.75">
      <c r="A8" s="2"/>
      <c r="B8" s="2" t="s">
        <v>10</v>
      </c>
      <c r="C8" s="2"/>
      <c r="D8" s="2"/>
      <c r="E8" s="2"/>
      <c r="F8" s="10"/>
      <c r="G8" s="10"/>
      <c r="H8" s="10"/>
      <c r="I8" s="10"/>
      <c r="J8" s="11"/>
    </row>
    <row r="9" spans="1:10" ht="12.75">
      <c r="A9" s="2"/>
      <c r="B9" s="2"/>
      <c r="C9" s="2" t="s">
        <v>11</v>
      </c>
      <c r="D9" s="2"/>
      <c r="E9" s="2"/>
      <c r="F9" s="10"/>
      <c r="G9" s="10"/>
      <c r="H9" s="10"/>
      <c r="I9" s="10"/>
      <c r="J9" s="11"/>
    </row>
    <row r="10" spans="1:10" ht="12.75">
      <c r="A10" s="2"/>
      <c r="B10" s="2"/>
      <c r="C10" s="2"/>
      <c r="D10" s="14" t="s">
        <v>12</v>
      </c>
      <c r="E10" s="2"/>
      <c r="F10" s="10">
        <v>0</v>
      </c>
      <c r="G10" s="10">
        <v>30</v>
      </c>
      <c r="H10" s="10">
        <f>ROUND((F10-G10),5)</f>
        <v>-30</v>
      </c>
      <c r="I10" s="10">
        <f>H10*-1</f>
        <v>30</v>
      </c>
      <c r="J10" s="11">
        <f>ROUND(IF(G10=0,IF(F10=0,0,1),F10/G10),5)</f>
        <v>0</v>
      </c>
    </row>
    <row r="11" spans="1:10" ht="12.75">
      <c r="A11" s="2"/>
      <c r="B11" s="2"/>
      <c r="C11" s="2"/>
      <c r="D11" s="14" t="s">
        <v>13</v>
      </c>
      <c r="E11" s="2"/>
      <c r="F11" s="10">
        <v>25.25</v>
      </c>
      <c r="G11" s="10">
        <v>180</v>
      </c>
      <c r="H11" s="10">
        <f>ROUND((F11-G11),5)</f>
        <v>-154.75</v>
      </c>
      <c r="I11" s="10">
        <f>H11*-1</f>
        <v>154.75</v>
      </c>
      <c r="J11" s="11">
        <f>ROUND(IF(G11=0,IF(F11=0,0,1),F11/G11),5)</f>
        <v>0.14028</v>
      </c>
    </row>
    <row r="12" spans="1:10" ht="12.75">
      <c r="A12" s="2"/>
      <c r="B12" s="2"/>
      <c r="C12" s="2"/>
      <c r="D12" s="14" t="s">
        <v>14</v>
      </c>
      <c r="E12" s="2"/>
      <c r="F12" s="10">
        <v>0</v>
      </c>
      <c r="G12" s="10">
        <v>50</v>
      </c>
      <c r="H12" s="10">
        <f>ROUND((F12-G12),5)</f>
        <v>-50</v>
      </c>
      <c r="I12" s="10">
        <f>H12*-1</f>
        <v>50</v>
      </c>
      <c r="J12" s="11">
        <f>ROUND(IF(G12=0,IF(F12=0,0,1),F12/G12),5)</f>
        <v>0</v>
      </c>
    </row>
    <row r="13" spans="1:10" ht="12.75">
      <c r="A13" s="2"/>
      <c r="B13" s="2"/>
      <c r="C13" s="2"/>
      <c r="D13" s="14" t="s">
        <v>15</v>
      </c>
      <c r="E13" s="2"/>
      <c r="F13" s="10">
        <v>157</v>
      </c>
      <c r="G13" s="10">
        <v>175</v>
      </c>
      <c r="H13" s="10">
        <f>ROUND((F13-G13),5)</f>
        <v>-18</v>
      </c>
      <c r="I13" s="10">
        <f>H13*-1</f>
        <v>18</v>
      </c>
      <c r="J13" s="11">
        <f>ROUND(IF(G13=0,IF(F13=0,0,1),F13/G13),5)</f>
        <v>0.89714</v>
      </c>
    </row>
    <row r="14" spans="1:10" ht="12.75">
      <c r="A14" s="2"/>
      <c r="B14" s="2"/>
      <c r="C14" s="2"/>
      <c r="D14" s="14" t="s">
        <v>16</v>
      </c>
      <c r="E14" s="2"/>
      <c r="F14" s="10"/>
      <c r="G14" s="10"/>
      <c r="H14" s="10"/>
      <c r="I14" s="10">
        <f>H14*-1</f>
        <v>0</v>
      </c>
      <c r="J14" s="11"/>
    </row>
    <row r="15" spans="1:10" ht="12.75">
      <c r="A15" s="2"/>
      <c r="B15" s="2"/>
      <c r="C15" s="2"/>
      <c r="D15" s="14"/>
      <c r="E15" s="14" t="s">
        <v>17</v>
      </c>
      <c r="F15" s="10">
        <v>0</v>
      </c>
      <c r="G15" s="10">
        <v>280</v>
      </c>
      <c r="H15" s="10">
        <f>ROUND((F15-G15),5)</f>
        <v>-280</v>
      </c>
      <c r="I15" s="10">
        <f>H15*-1</f>
        <v>280</v>
      </c>
      <c r="J15" s="11">
        <f>ROUND(IF(G15=0,IF(F15=0,0,1),F15/G15),5)</f>
        <v>0</v>
      </c>
    </row>
    <row r="16" spans="1:10" ht="12.75">
      <c r="A16" s="2"/>
      <c r="B16" s="2"/>
      <c r="C16" s="2"/>
      <c r="D16" s="14"/>
      <c r="E16" s="14" t="s">
        <v>18</v>
      </c>
      <c r="F16" s="12">
        <v>273.71</v>
      </c>
      <c r="G16" s="12">
        <v>260</v>
      </c>
      <c r="H16" s="12">
        <f>ROUND((F16-G16),5)</f>
        <v>13.71</v>
      </c>
      <c r="I16" s="12">
        <f>H16*-1</f>
        <v>-13.71</v>
      </c>
      <c r="J16" s="13">
        <f>ROUND(IF(G16=0,IF(F16=0,0,1),F16/G16),5)</f>
        <v>1.05273</v>
      </c>
    </row>
    <row r="17" spans="1:10" ht="12.75">
      <c r="A17" s="2"/>
      <c r="B17" s="2"/>
      <c r="C17" s="2"/>
      <c r="D17" s="2" t="s">
        <v>19</v>
      </c>
      <c r="E17" s="2"/>
      <c r="F17" s="10">
        <f>ROUND(SUM(F14:F16),5)</f>
        <v>273.71</v>
      </c>
      <c r="G17" s="10">
        <f>ROUND(SUM(G14:G16),5)</f>
        <v>540</v>
      </c>
      <c r="H17" s="10">
        <f>ROUND((F17-G17),5)</f>
        <v>-266.29</v>
      </c>
      <c r="I17" s="10">
        <f>H17*-1</f>
        <v>266.29</v>
      </c>
      <c r="J17" s="11">
        <f>ROUND(IF(G17=0,IF(F17=0,0,1),F17/G17),5)</f>
        <v>0.50687</v>
      </c>
    </row>
    <row r="18" spans="1:10" ht="12.75">
      <c r="A18" s="2"/>
      <c r="B18" s="2"/>
      <c r="C18" s="2"/>
      <c r="D18" s="14" t="s">
        <v>20</v>
      </c>
      <c r="E18" s="2"/>
      <c r="F18" s="10">
        <v>250</v>
      </c>
      <c r="G18" s="10">
        <v>300</v>
      </c>
      <c r="H18" s="10">
        <f>ROUND((F18-G18),5)</f>
        <v>-50</v>
      </c>
      <c r="I18" s="10">
        <f>H18*-1</f>
        <v>50</v>
      </c>
      <c r="J18" s="11">
        <f>ROUND(IF(G18=0,IF(F18=0,0,1),F18/G18),5)</f>
        <v>0.83333</v>
      </c>
    </row>
    <row r="19" spans="1:10" ht="12.75">
      <c r="A19" s="2"/>
      <c r="B19" s="2"/>
      <c r="C19" s="2"/>
      <c r="D19" s="14" t="s">
        <v>21</v>
      </c>
      <c r="E19" s="2"/>
      <c r="F19" s="12">
        <v>64.03</v>
      </c>
      <c r="G19" s="12">
        <v>300</v>
      </c>
      <c r="H19" s="12">
        <f>ROUND((F19-G19),5)</f>
        <v>-235.97</v>
      </c>
      <c r="I19" s="12">
        <f>H19*-1</f>
        <v>235.97</v>
      </c>
      <c r="J19" s="13">
        <f>ROUND(IF(G19=0,IF(F19=0,0,1),F19/G19),5)</f>
        <v>0.21343</v>
      </c>
    </row>
    <row r="20" spans="1:10" ht="12.75">
      <c r="A20" s="2"/>
      <c r="B20" s="2"/>
      <c r="C20" s="2" t="s">
        <v>22</v>
      </c>
      <c r="D20" s="2"/>
      <c r="E20" s="2"/>
      <c r="F20" s="10">
        <f>ROUND(SUM(F9:F13)+SUM(F17:F19),5)</f>
        <v>769.99</v>
      </c>
      <c r="G20" s="10">
        <f>ROUND(SUM(G9:G13)+SUM(G17:G19),5)</f>
        <v>1575</v>
      </c>
      <c r="H20" s="10">
        <f>ROUND((F20-G20),5)</f>
        <v>-805.01</v>
      </c>
      <c r="I20" s="10">
        <f>H20*-1</f>
        <v>805.01</v>
      </c>
      <c r="J20" s="11">
        <f>ROUND(IF(G20=0,IF(F20=0,0,1),F20/G20),5)</f>
        <v>0.48888</v>
      </c>
    </row>
    <row r="21" spans="1:10" ht="12.75">
      <c r="A21" s="2"/>
      <c r="B21" s="2"/>
      <c r="C21" s="2" t="s">
        <v>23</v>
      </c>
      <c r="D21" s="2"/>
      <c r="E21" s="2"/>
      <c r="F21" s="10"/>
      <c r="G21" s="10"/>
      <c r="H21" s="10"/>
      <c r="I21" s="10"/>
      <c r="J21" s="11"/>
    </row>
    <row r="22" spans="1:10" ht="12.75">
      <c r="A22" s="2"/>
      <c r="B22" s="2"/>
      <c r="C22" s="2"/>
      <c r="D22" s="14" t="s">
        <v>24</v>
      </c>
      <c r="E22" s="2"/>
      <c r="F22" s="10">
        <v>0</v>
      </c>
      <c r="G22" s="10">
        <v>600</v>
      </c>
      <c r="H22" s="10">
        <f>ROUND((F22-G22),5)</f>
        <v>-600</v>
      </c>
      <c r="I22" s="10">
        <f>H22*-1</f>
        <v>600</v>
      </c>
      <c r="J22" s="11">
        <f>ROUND(IF(G22=0,IF(F22=0,0,1),F22/G22),5)</f>
        <v>0</v>
      </c>
    </row>
    <row r="23" spans="1:10" ht="12.75">
      <c r="A23" s="2"/>
      <c r="B23" s="2"/>
      <c r="C23" s="2"/>
      <c r="D23" s="14" t="s">
        <v>25</v>
      </c>
      <c r="E23" s="2"/>
      <c r="F23" s="10">
        <v>1586</v>
      </c>
      <c r="G23" s="10">
        <v>3806</v>
      </c>
      <c r="H23" s="10">
        <f>ROUND((F23-G23),5)</f>
        <v>-2220</v>
      </c>
      <c r="I23" s="10">
        <f>H23*-1</f>
        <v>2220</v>
      </c>
      <c r="J23" s="11">
        <f>ROUND(IF(G23=0,IF(F23=0,0,1),F23/G23),5)</f>
        <v>0.41671</v>
      </c>
    </row>
    <row r="24" spans="1:10" ht="12.75">
      <c r="A24" s="2"/>
      <c r="B24" s="2"/>
      <c r="C24" s="2"/>
      <c r="D24" s="14" t="s">
        <v>26</v>
      </c>
      <c r="E24" s="2"/>
      <c r="F24" s="10">
        <v>0</v>
      </c>
      <c r="G24" s="10">
        <v>500</v>
      </c>
      <c r="H24" s="10">
        <f>ROUND((F24-G24),5)</f>
        <v>-500</v>
      </c>
      <c r="I24" s="10">
        <f>H24*-1</f>
        <v>500</v>
      </c>
      <c r="J24" s="11">
        <f>ROUND(IF(G24=0,IF(F24=0,0,1),F24/G24),5)</f>
        <v>0</v>
      </c>
    </row>
    <row r="25" spans="1:10" ht="12.75">
      <c r="A25" s="2"/>
      <c r="B25" s="2"/>
      <c r="C25" s="2"/>
      <c r="D25" s="14" t="s">
        <v>27</v>
      </c>
      <c r="E25" s="2"/>
      <c r="F25" s="10">
        <v>499.98</v>
      </c>
      <c r="G25" s="10">
        <v>1000</v>
      </c>
      <c r="H25" s="10">
        <f>ROUND((F25-G25),5)</f>
        <v>-500.02</v>
      </c>
      <c r="I25" s="10">
        <f>H25*-1</f>
        <v>500.02</v>
      </c>
      <c r="J25" s="11">
        <f>ROUND(IF(G25=0,IF(F25=0,0,1),F25/G25),5)</f>
        <v>0.49998</v>
      </c>
    </row>
    <row r="26" spans="1:10" ht="12.75">
      <c r="A26" s="2"/>
      <c r="B26" s="2"/>
      <c r="C26" s="2"/>
      <c r="D26" s="14" t="s">
        <v>28</v>
      </c>
      <c r="E26" s="2"/>
      <c r="F26" s="10">
        <v>0</v>
      </c>
      <c r="G26" s="10">
        <v>100</v>
      </c>
      <c r="H26" s="10">
        <f>ROUND((F26-G26),5)</f>
        <v>-100</v>
      </c>
      <c r="I26" s="10">
        <f>H26*-1</f>
        <v>100</v>
      </c>
      <c r="J26" s="11">
        <f>ROUND(IF(G26=0,IF(F26=0,0,1),F26/G26),5)</f>
        <v>0</v>
      </c>
    </row>
    <row r="27" spans="1:10" ht="12.75">
      <c r="A27" s="2"/>
      <c r="B27" s="2"/>
      <c r="C27" s="2"/>
      <c r="D27" s="14" t="s">
        <v>29</v>
      </c>
      <c r="E27" s="2"/>
      <c r="F27" s="10">
        <v>861.48</v>
      </c>
      <c r="G27" s="10">
        <v>1800</v>
      </c>
      <c r="H27" s="10">
        <f>ROUND((F27-G27),5)</f>
        <v>-938.52</v>
      </c>
      <c r="I27" s="10">
        <f>H27*-1</f>
        <v>938.52</v>
      </c>
      <c r="J27" s="11">
        <f>ROUND(IF(G27=0,IF(F27=0,0,1),F27/G27),5)</f>
        <v>0.4786</v>
      </c>
    </row>
    <row r="28" spans="1:10" ht="12.75">
      <c r="A28" s="2"/>
      <c r="B28" s="2"/>
      <c r="C28" s="2"/>
      <c r="D28" s="14" t="s">
        <v>30</v>
      </c>
      <c r="E28" s="2"/>
      <c r="F28" s="10">
        <v>2880</v>
      </c>
      <c r="G28" s="10">
        <v>5760</v>
      </c>
      <c r="H28" s="10">
        <f>ROUND((F28-G28),5)</f>
        <v>-2880</v>
      </c>
      <c r="I28" s="10">
        <f>H28*-1</f>
        <v>2880</v>
      </c>
      <c r="J28" s="11">
        <f>ROUND(IF(G28=0,IF(F28=0,0,1),F28/G28),5)</f>
        <v>0.5</v>
      </c>
    </row>
    <row r="29" spans="1:10" ht="12.75">
      <c r="A29" s="2"/>
      <c r="B29" s="2"/>
      <c r="C29" s="2"/>
      <c r="D29" s="14" t="s">
        <v>31</v>
      </c>
      <c r="E29" s="2"/>
      <c r="F29" s="10">
        <v>0</v>
      </c>
      <c r="G29" s="10">
        <v>1900</v>
      </c>
      <c r="H29" s="10">
        <f>ROUND((F29-G29),5)</f>
        <v>-1900</v>
      </c>
      <c r="I29" s="10">
        <f>H29*-1</f>
        <v>1900</v>
      </c>
      <c r="J29" s="11">
        <f>ROUND(IF(G29=0,IF(F29=0,0,1),F29/G29),5)</f>
        <v>0</v>
      </c>
    </row>
    <row r="30" spans="1:10" ht="12.75">
      <c r="A30" s="2"/>
      <c r="B30" s="2"/>
      <c r="C30" s="2"/>
      <c r="D30" s="14" t="s">
        <v>32</v>
      </c>
      <c r="E30" s="2"/>
      <c r="F30" s="10">
        <v>65.86</v>
      </c>
      <c r="G30" s="10">
        <v>190</v>
      </c>
      <c r="H30" s="10">
        <f>ROUND((F30-G30),5)</f>
        <v>-124.14</v>
      </c>
      <c r="I30" s="10">
        <f>H30*-1</f>
        <v>124.14</v>
      </c>
      <c r="J30" s="11">
        <f>ROUND(IF(G30=0,IF(F30=0,0,1),F30/G30),5)</f>
        <v>0.34663</v>
      </c>
    </row>
    <row r="31" spans="1:10" ht="12.75">
      <c r="A31" s="2"/>
      <c r="B31" s="2"/>
      <c r="C31" s="2"/>
      <c r="D31" s="14" t="s">
        <v>33</v>
      </c>
      <c r="E31" s="2"/>
      <c r="F31" s="12">
        <v>702.81</v>
      </c>
      <c r="G31" s="12">
        <v>1600</v>
      </c>
      <c r="H31" s="12">
        <f>ROUND((F31-G31),5)</f>
        <v>-897.19</v>
      </c>
      <c r="I31" s="12">
        <f>H31*-1</f>
        <v>897.19</v>
      </c>
      <c r="J31" s="13">
        <f>ROUND(IF(G31=0,IF(F31=0,0,1),F31/G31),5)</f>
        <v>0.43926</v>
      </c>
    </row>
    <row r="32" spans="1:10" ht="12.75">
      <c r="A32" s="2"/>
      <c r="B32" s="2"/>
      <c r="C32" s="2" t="s">
        <v>34</v>
      </c>
      <c r="D32" s="2"/>
      <c r="E32" s="2"/>
      <c r="F32" s="10">
        <f>ROUND(SUM(F21:F31),5)</f>
        <v>6596.13</v>
      </c>
      <c r="G32" s="10">
        <f>ROUND(SUM(G21:G31),5)</f>
        <v>17256</v>
      </c>
      <c r="H32" s="10">
        <f>ROUND((F32-G32),5)</f>
        <v>-10659.87</v>
      </c>
      <c r="I32" s="10">
        <f>H32*-1</f>
        <v>10659.87</v>
      </c>
      <c r="J32" s="11">
        <f>ROUND(IF(G32=0,IF(F32=0,0,1),F32/G32),5)</f>
        <v>0.38225</v>
      </c>
    </row>
    <row r="33" spans="1:10" ht="12.75">
      <c r="A33" s="2"/>
      <c r="B33" s="2"/>
      <c r="C33" s="2" t="s">
        <v>35</v>
      </c>
      <c r="D33" s="2"/>
      <c r="E33" s="2"/>
      <c r="F33" s="10"/>
      <c r="G33" s="10"/>
      <c r="H33" s="10"/>
      <c r="I33" s="10"/>
      <c r="J33" s="11"/>
    </row>
    <row r="34" spans="1:10" ht="12.75">
      <c r="A34" s="2"/>
      <c r="B34" s="2"/>
      <c r="C34" s="2"/>
      <c r="D34" s="14" t="s">
        <v>36</v>
      </c>
      <c r="E34" s="14"/>
      <c r="F34" s="10">
        <v>744</v>
      </c>
      <c r="G34" s="10">
        <v>1490</v>
      </c>
      <c r="H34" s="10">
        <f>ROUND((F34-G34),5)</f>
        <v>-746</v>
      </c>
      <c r="I34" s="10">
        <f>H34*-1</f>
        <v>746</v>
      </c>
      <c r="J34" s="11">
        <f>ROUND(IF(G34=0,IF(F34=0,0,1),F34/G34),5)</f>
        <v>0.49933</v>
      </c>
    </row>
    <row r="35" spans="1:10" ht="12.75">
      <c r="A35" s="2"/>
      <c r="B35" s="2"/>
      <c r="C35" s="2"/>
      <c r="D35" s="14" t="s">
        <v>37</v>
      </c>
      <c r="E35" s="14"/>
      <c r="F35" s="10">
        <v>0</v>
      </c>
      <c r="G35" s="10">
        <v>10</v>
      </c>
      <c r="H35" s="10">
        <f>ROUND((F35-G35),5)</f>
        <v>-10</v>
      </c>
      <c r="I35" s="10">
        <f>H35*-1</f>
        <v>10</v>
      </c>
      <c r="J35" s="11">
        <f>ROUND(IF(G35=0,IF(F35=0,0,1),F35/G35),5)</f>
        <v>0</v>
      </c>
    </row>
    <row r="36" spans="1:10" ht="12.75">
      <c r="A36" s="2"/>
      <c r="B36" s="2"/>
      <c r="C36" s="2"/>
      <c r="D36" s="14" t="s">
        <v>38</v>
      </c>
      <c r="E36" s="14"/>
      <c r="F36" s="10">
        <v>0</v>
      </c>
      <c r="G36" s="10">
        <v>140</v>
      </c>
      <c r="H36" s="10">
        <f>ROUND((F36-G36),5)</f>
        <v>-140</v>
      </c>
      <c r="I36" s="10">
        <f>H36*-1</f>
        <v>140</v>
      </c>
      <c r="J36" s="11">
        <f>ROUND(IF(G36=0,IF(F36=0,0,1),F36/G36),5)</f>
        <v>0</v>
      </c>
    </row>
    <row r="37" spans="1:10" ht="12.75">
      <c r="A37" s="2"/>
      <c r="B37" s="2"/>
      <c r="C37" s="2"/>
      <c r="D37" s="14" t="s">
        <v>39</v>
      </c>
      <c r="E37" s="14"/>
      <c r="F37" s="10">
        <v>0</v>
      </c>
      <c r="G37" s="10">
        <v>280</v>
      </c>
      <c r="H37" s="10">
        <f>ROUND((F37-G37),5)</f>
        <v>-280</v>
      </c>
      <c r="I37" s="10">
        <f>H37*-1</f>
        <v>280</v>
      </c>
      <c r="J37" s="11">
        <f>ROUND(IF(G37=0,IF(F37=0,0,1),F37/G37),5)</f>
        <v>0</v>
      </c>
    </row>
    <row r="38" spans="1:10" ht="12.75">
      <c r="A38" s="2"/>
      <c r="B38" s="2"/>
      <c r="C38" s="2"/>
      <c r="D38" s="14" t="s">
        <v>40</v>
      </c>
      <c r="E38" s="14"/>
      <c r="F38" s="10">
        <v>0</v>
      </c>
      <c r="G38" s="10">
        <v>60</v>
      </c>
      <c r="H38" s="10">
        <f>ROUND((F38-G38),5)</f>
        <v>-60</v>
      </c>
      <c r="I38" s="10">
        <f>H38*-1</f>
        <v>60</v>
      </c>
      <c r="J38" s="11">
        <f>ROUND(IF(G38=0,IF(F38=0,0,1),F38/G38),5)</f>
        <v>0</v>
      </c>
    </row>
    <row r="39" spans="1:10" ht="12.75">
      <c r="A39" s="2"/>
      <c r="B39" s="2"/>
      <c r="C39" s="2"/>
      <c r="D39" s="14" t="s">
        <v>41</v>
      </c>
      <c r="E39" s="14"/>
      <c r="F39" s="10">
        <v>50</v>
      </c>
      <c r="G39" s="10">
        <v>50</v>
      </c>
      <c r="H39" s="10">
        <f>ROUND((F39-G39),5)</f>
        <v>0</v>
      </c>
      <c r="I39" s="10">
        <f>H39*-1</f>
        <v>0</v>
      </c>
      <c r="J39" s="11">
        <f>ROUND(IF(G39=0,IF(F39=0,0,1),F39/G39),5)</f>
        <v>1</v>
      </c>
    </row>
    <row r="40" spans="1:10" ht="12.75">
      <c r="A40" s="2"/>
      <c r="B40" s="2"/>
      <c r="C40" s="2"/>
      <c r="D40" s="14" t="s">
        <v>42</v>
      </c>
      <c r="E40" s="14"/>
      <c r="F40" s="10">
        <v>0</v>
      </c>
      <c r="G40" s="10">
        <v>275</v>
      </c>
      <c r="H40" s="10">
        <f>ROUND((F40-G40),5)</f>
        <v>-275</v>
      </c>
      <c r="I40" s="10">
        <f>H40*-1</f>
        <v>275</v>
      </c>
      <c r="J40" s="11">
        <f>ROUND(IF(G40=0,IF(F40=0,0,1),F40/G40),5)</f>
        <v>0</v>
      </c>
    </row>
    <row r="41" spans="1:10" ht="12.75">
      <c r="A41" s="2"/>
      <c r="B41" s="2"/>
      <c r="C41" s="2"/>
      <c r="D41" s="14" t="s">
        <v>43</v>
      </c>
      <c r="E41" s="14"/>
      <c r="F41" s="10">
        <v>2814</v>
      </c>
      <c r="G41" s="10">
        <v>5800</v>
      </c>
      <c r="H41" s="10">
        <f>ROUND((F41-G41),5)</f>
        <v>-2986</v>
      </c>
      <c r="I41" s="10">
        <f>H41*-1</f>
        <v>2986</v>
      </c>
      <c r="J41" s="11">
        <f>ROUND(IF(G41=0,IF(F41=0,0,1),F41/G41),5)</f>
        <v>0.48517</v>
      </c>
    </row>
    <row r="42" spans="1:10" ht="12.75">
      <c r="A42" s="2"/>
      <c r="B42" s="2"/>
      <c r="C42" s="2"/>
      <c r="D42" s="14" t="s">
        <v>44</v>
      </c>
      <c r="E42" s="14"/>
      <c r="F42" s="10">
        <v>0</v>
      </c>
      <c r="G42" s="10">
        <v>75</v>
      </c>
      <c r="H42" s="10">
        <f>ROUND((F42-G42),5)</f>
        <v>-75</v>
      </c>
      <c r="I42" s="10">
        <f>H42*-1</f>
        <v>75</v>
      </c>
      <c r="J42" s="11">
        <f>ROUND(IF(G42=0,IF(F42=0,0,1),F42/G42),5)</f>
        <v>0</v>
      </c>
    </row>
    <row r="43" spans="1:10" ht="12.75">
      <c r="A43" s="2"/>
      <c r="B43" s="2"/>
      <c r="C43" s="2"/>
      <c r="D43" s="14" t="s">
        <v>45</v>
      </c>
      <c r="E43" s="14"/>
      <c r="F43" s="10">
        <v>0</v>
      </c>
      <c r="G43" s="10">
        <v>100</v>
      </c>
      <c r="H43" s="10">
        <f>ROUND((F43-G43),5)</f>
        <v>-100</v>
      </c>
      <c r="I43" s="10">
        <f>H43*-1</f>
        <v>100</v>
      </c>
      <c r="J43" s="11">
        <f>ROUND(IF(G43=0,IF(F43=0,0,1),F43/G43),5)</f>
        <v>0</v>
      </c>
    </row>
    <row r="44" spans="1:10" ht="12.75">
      <c r="A44" s="2"/>
      <c r="B44" s="2"/>
      <c r="C44" s="2"/>
      <c r="D44" s="14" t="s">
        <v>46</v>
      </c>
      <c r="E44" s="14"/>
      <c r="F44" s="15">
        <v>0</v>
      </c>
      <c r="G44" s="15">
        <v>220</v>
      </c>
      <c r="H44" s="15">
        <f>ROUND((F44-G44),5)</f>
        <v>-220</v>
      </c>
      <c r="I44" s="12">
        <f>H44*-1</f>
        <v>220</v>
      </c>
      <c r="J44" s="16">
        <f>ROUND(IF(G44=0,IF(F44=0,0,1),F44/G44),5)</f>
        <v>0</v>
      </c>
    </row>
    <row r="45" spans="1:10" ht="12.75">
      <c r="A45" s="2"/>
      <c r="B45" s="2"/>
      <c r="C45" s="2" t="s">
        <v>47</v>
      </c>
      <c r="D45" s="2"/>
      <c r="E45" s="2"/>
      <c r="F45" s="17">
        <f>ROUND(SUM(F33:F44),5)</f>
        <v>3608</v>
      </c>
      <c r="G45" s="17">
        <f>ROUND(SUM(G33:G44),5)</f>
        <v>8500</v>
      </c>
      <c r="H45" s="17">
        <f>ROUND((F45-G45),5)</f>
        <v>-4892</v>
      </c>
      <c r="I45" s="18">
        <f>H45*-1</f>
        <v>4892</v>
      </c>
      <c r="J45" s="19">
        <f>ROUND(IF(G45=0,IF(F45=0,0,1),F45/G45),5)</f>
        <v>0.42447</v>
      </c>
    </row>
    <row r="46" spans="1:10" ht="12.75">
      <c r="A46" s="2"/>
      <c r="B46" s="2" t="s">
        <v>48</v>
      </c>
      <c r="C46" s="2"/>
      <c r="D46" s="2"/>
      <c r="E46" s="2"/>
      <c r="F46" s="20">
        <f>ROUND(F8+F20+F32+F45,5)</f>
        <v>10974.12</v>
      </c>
      <c r="G46" s="20">
        <f>ROUND(G8+G20+G32+G45,5)</f>
        <v>27331</v>
      </c>
      <c r="H46" s="20">
        <f>ROUND((F46-G46),5)</f>
        <v>-16356.88</v>
      </c>
      <c r="I46" s="21">
        <f>H46*-1</f>
        <v>16356.88</v>
      </c>
      <c r="J46" s="22">
        <f>ROUND(IF(G46=0,IF(F46=0,0,1),F46/G46),5)</f>
        <v>0.40153</v>
      </c>
    </row>
    <row r="47" spans="1:10" ht="12.75">
      <c r="A47" s="2" t="s">
        <v>49</v>
      </c>
      <c r="B47" s="2"/>
      <c r="C47" s="2"/>
      <c r="D47" s="2"/>
      <c r="E47" s="2"/>
      <c r="F47" s="23">
        <f>ROUND(F7-F46,5)</f>
        <v>2214.08</v>
      </c>
      <c r="G47" s="23">
        <f>ROUND(G7-G46,5)</f>
        <v>0</v>
      </c>
      <c r="H47" s="23">
        <f>ROUND((F47-G47),5)</f>
        <v>2214.08</v>
      </c>
      <c r="I47" s="24"/>
      <c r="J47" s="25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74"/>
  <sheetViews>
    <sheetView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A1" sqref="A1"/>
    </sheetView>
  </sheetViews>
  <sheetFormatPr defaultColWidth="9.140625" defaultRowHeight="12.75"/>
  <cols>
    <col min="1" max="1" width="4.00390625" style="26" customWidth="1"/>
    <col min="2" max="5" width="3.00390625" style="26" customWidth="1"/>
    <col min="6" max="6" width="23.28125" style="26" customWidth="1"/>
    <col min="7" max="7" width="10.421875" style="27" customWidth="1"/>
    <col min="8" max="8" width="9.8515625" style="28" customWidth="1"/>
    <col min="9" max="9" width="10.7109375" style="28" customWidth="1"/>
    <col min="10" max="16384" width="8.7109375" style="28" customWidth="1"/>
  </cols>
  <sheetData>
    <row r="1" spans="1:7" s="31" customFormat="1" ht="12.75">
      <c r="A1" s="29"/>
      <c r="B1" s="29"/>
      <c r="C1" s="29"/>
      <c r="D1" s="29"/>
      <c r="E1" s="29"/>
      <c r="F1" s="29"/>
      <c r="G1" s="30" t="s">
        <v>50</v>
      </c>
    </row>
    <row r="2" spans="1:7" ht="12.75">
      <c r="A2" s="32" t="s">
        <v>51</v>
      </c>
      <c r="B2" s="33"/>
      <c r="C2" s="33"/>
      <c r="D2" s="33"/>
      <c r="E2" s="33"/>
      <c r="F2" s="33"/>
      <c r="G2" s="34"/>
    </row>
    <row r="3" spans="1:7" ht="12.75">
      <c r="A3" s="33"/>
      <c r="B3" s="32" t="s">
        <v>52</v>
      </c>
      <c r="C3" s="33"/>
      <c r="D3" s="33"/>
      <c r="E3" s="33"/>
      <c r="F3" s="33"/>
      <c r="G3" s="34"/>
    </row>
    <row r="4" spans="1:7" ht="12.75">
      <c r="A4" s="33"/>
      <c r="B4" s="33"/>
      <c r="C4" s="35" t="s">
        <v>53</v>
      </c>
      <c r="D4" s="36"/>
      <c r="E4" s="36"/>
      <c r="F4" s="36"/>
      <c r="G4" s="34"/>
    </row>
    <row r="5" spans="1:9" ht="12.75">
      <c r="A5" s="33"/>
      <c r="B5" s="33"/>
      <c r="C5" s="36"/>
      <c r="D5" s="36" t="s">
        <v>54</v>
      </c>
      <c r="E5" s="36"/>
      <c r="F5" s="36"/>
      <c r="G5" s="37">
        <v>12067.3</v>
      </c>
      <c r="H5" s="38"/>
      <c r="I5" s="38"/>
    </row>
    <row r="6" spans="1:9" ht="12.75">
      <c r="A6" s="33"/>
      <c r="B6" s="33"/>
      <c r="C6" s="36"/>
      <c r="D6" s="36" t="s">
        <v>55</v>
      </c>
      <c r="E6" s="36"/>
      <c r="F6" s="36"/>
      <c r="G6" s="39">
        <v>6583.54</v>
      </c>
      <c r="H6" s="38"/>
      <c r="I6" s="38"/>
    </row>
    <row r="7" spans="1:9" ht="12.75">
      <c r="A7" s="33"/>
      <c r="B7" s="33"/>
      <c r="C7" s="40" t="s">
        <v>56</v>
      </c>
      <c r="D7" s="36"/>
      <c r="E7" s="36"/>
      <c r="F7" s="36"/>
      <c r="G7" s="41">
        <f>ROUND(SUM(G4:G6),5)</f>
        <v>18650.84</v>
      </c>
      <c r="H7" s="38"/>
      <c r="I7" s="38"/>
    </row>
    <row r="8" spans="1:9" ht="14.25" customHeight="1">
      <c r="A8" s="33"/>
      <c r="B8" s="33"/>
      <c r="C8" s="35" t="s">
        <v>57</v>
      </c>
      <c r="D8" s="36"/>
      <c r="E8" s="36"/>
      <c r="F8" s="36"/>
      <c r="G8" s="42"/>
      <c r="H8" s="38"/>
      <c r="I8" s="38"/>
    </row>
    <row r="9" spans="1:12" ht="12.75">
      <c r="A9" s="33"/>
      <c r="B9" s="33"/>
      <c r="C9" s="36"/>
      <c r="D9" s="36" t="s">
        <v>58</v>
      </c>
      <c r="E9" s="36"/>
      <c r="F9" s="36"/>
      <c r="G9" s="37">
        <v>9500.02</v>
      </c>
      <c r="H9" s="38"/>
      <c r="I9" s="38"/>
      <c r="L9" s="43"/>
    </row>
    <row r="10" spans="1:9" ht="12.75">
      <c r="A10" s="33"/>
      <c r="B10" s="33"/>
      <c r="C10" s="36"/>
      <c r="D10" s="36" t="s">
        <v>59</v>
      </c>
      <c r="E10" s="36"/>
      <c r="F10" s="36"/>
      <c r="G10" s="37">
        <v>63.99</v>
      </c>
      <c r="H10" s="38"/>
      <c r="I10" s="38"/>
    </row>
    <row r="11" spans="1:9" ht="12.75">
      <c r="A11" s="33"/>
      <c r="B11" s="33"/>
      <c r="C11" s="36"/>
      <c r="D11" s="36" t="s">
        <v>60</v>
      </c>
      <c r="E11" s="36"/>
      <c r="F11" s="36"/>
      <c r="G11" s="39">
        <v>143.62</v>
      </c>
      <c r="H11" s="38"/>
      <c r="I11" s="38"/>
    </row>
    <row r="12" spans="1:9" ht="12.75">
      <c r="A12" s="33"/>
      <c r="B12" s="33"/>
      <c r="C12" s="40" t="s">
        <v>61</v>
      </c>
      <c r="D12" s="35"/>
      <c r="E12" s="35"/>
      <c r="F12" s="35"/>
      <c r="G12" s="44">
        <f>ROUND(SUM(G8:G11),5)</f>
        <v>9707.63</v>
      </c>
      <c r="H12" s="45"/>
      <c r="I12" s="38"/>
    </row>
    <row r="13" spans="1:9" ht="17.25" customHeight="1">
      <c r="A13" s="33"/>
      <c r="B13" s="40" t="s">
        <v>62</v>
      </c>
      <c r="C13" s="35"/>
      <c r="D13" s="35"/>
      <c r="E13" s="35"/>
      <c r="F13" s="35"/>
      <c r="G13" s="46"/>
      <c r="H13" s="47">
        <f>ROUND(G3+G7+G12,5)</f>
        <v>28358.47</v>
      </c>
      <c r="I13" s="38"/>
    </row>
    <row r="14" spans="1:9" ht="15.75" customHeight="1">
      <c r="A14" s="33"/>
      <c r="B14" s="40" t="s">
        <v>63</v>
      </c>
      <c r="C14" s="36"/>
      <c r="D14" s="36"/>
      <c r="E14" s="36"/>
      <c r="F14" s="36"/>
      <c r="G14" s="42"/>
      <c r="H14" s="38"/>
      <c r="I14" s="38"/>
    </row>
    <row r="15" spans="1:9" ht="12.75">
      <c r="A15" s="33"/>
      <c r="B15" s="33"/>
      <c r="C15" s="36" t="s">
        <v>64</v>
      </c>
      <c r="D15" s="36"/>
      <c r="E15" s="36"/>
      <c r="F15" s="36"/>
      <c r="G15" s="42">
        <v>466454.97</v>
      </c>
      <c r="H15" s="38"/>
      <c r="I15" s="38"/>
    </row>
    <row r="16" spans="1:9" ht="15.75" customHeight="1">
      <c r="A16" s="33"/>
      <c r="B16" s="33"/>
      <c r="C16" s="36" t="s">
        <v>65</v>
      </c>
      <c r="D16" s="36"/>
      <c r="E16" s="36"/>
      <c r="F16" s="36"/>
      <c r="G16" s="48">
        <v>144400</v>
      </c>
      <c r="H16" s="49"/>
      <c r="I16" s="38"/>
    </row>
    <row r="17" spans="1:9" ht="18" customHeight="1">
      <c r="A17" s="33"/>
      <c r="B17" s="40" t="s">
        <v>66</v>
      </c>
      <c r="C17" s="36"/>
      <c r="D17" s="36"/>
      <c r="E17" s="36"/>
      <c r="F17" s="36"/>
      <c r="G17" s="38"/>
      <c r="H17" s="50">
        <f>ROUND(SUM(G14:G16),5)</f>
        <v>610854.97</v>
      </c>
      <c r="I17" s="49"/>
    </row>
    <row r="18" spans="1:9" ht="9.75" customHeight="1" hidden="1">
      <c r="A18" s="33"/>
      <c r="B18" s="33" t="s">
        <v>67</v>
      </c>
      <c r="C18" s="36"/>
      <c r="D18" s="36"/>
      <c r="E18" s="36"/>
      <c r="F18" s="36"/>
      <c r="G18" s="51"/>
      <c r="H18" s="49"/>
      <c r="I18" s="38"/>
    </row>
    <row r="19" spans="1:9" ht="9.75" customHeight="1" hidden="1">
      <c r="A19" s="33"/>
      <c r="B19" s="33"/>
      <c r="C19" s="36" t="s">
        <v>68</v>
      </c>
      <c r="D19" s="36"/>
      <c r="E19" s="36"/>
      <c r="F19" s="36"/>
      <c r="G19" s="42"/>
      <c r="H19" s="38"/>
      <c r="I19" s="38"/>
    </row>
    <row r="20" spans="1:9" ht="9.75" customHeight="1" hidden="1">
      <c r="A20" s="33"/>
      <c r="B20" s="33"/>
      <c r="C20" s="36"/>
      <c r="D20" s="36" t="s">
        <v>69</v>
      </c>
      <c r="E20" s="36"/>
      <c r="F20" s="36"/>
      <c r="G20" s="42">
        <v>1086.78</v>
      </c>
      <c r="H20" s="38"/>
      <c r="I20" s="38"/>
    </row>
    <row r="21" spans="1:9" ht="9.75" customHeight="1" hidden="1">
      <c r="A21" s="33"/>
      <c r="B21" s="33"/>
      <c r="C21" s="36"/>
      <c r="D21" s="36" t="s">
        <v>70</v>
      </c>
      <c r="E21" s="36"/>
      <c r="F21" s="36"/>
      <c r="G21" s="42">
        <v>1132.79</v>
      </c>
      <c r="H21" s="38"/>
      <c r="I21" s="38"/>
    </row>
    <row r="22" spans="1:9" ht="9.75" customHeight="1" hidden="1">
      <c r="A22" s="33"/>
      <c r="B22" s="33"/>
      <c r="C22" s="36"/>
      <c r="D22" s="36" t="s">
        <v>71</v>
      </c>
      <c r="E22" s="36"/>
      <c r="F22" s="36"/>
      <c r="G22" s="42">
        <v>1044.49</v>
      </c>
      <c r="H22" s="38"/>
      <c r="I22" s="38"/>
    </row>
    <row r="23" spans="1:9" ht="9.75" customHeight="1" hidden="1">
      <c r="A23" s="33"/>
      <c r="B23" s="33"/>
      <c r="C23" s="36"/>
      <c r="D23" s="36" t="s">
        <v>72</v>
      </c>
      <c r="E23" s="36"/>
      <c r="F23" s="36"/>
      <c r="G23" s="42">
        <v>1098.91</v>
      </c>
      <c r="H23" s="38"/>
      <c r="I23" s="38"/>
    </row>
    <row r="24" spans="1:9" ht="9.75" customHeight="1" hidden="1">
      <c r="A24" s="33"/>
      <c r="B24" s="33"/>
      <c r="C24" s="36"/>
      <c r="D24" s="36" t="s">
        <v>73</v>
      </c>
      <c r="E24" s="36"/>
      <c r="F24" s="36"/>
      <c r="G24" s="42">
        <v>1013.37</v>
      </c>
      <c r="H24" s="38"/>
      <c r="I24" s="38"/>
    </row>
    <row r="25" spans="1:9" ht="9.75" customHeight="1" hidden="1">
      <c r="A25" s="33"/>
      <c r="B25" s="33"/>
      <c r="C25" s="36"/>
      <c r="D25" s="36" t="s">
        <v>74</v>
      </c>
      <c r="E25" s="36"/>
      <c r="F25" s="36"/>
      <c r="G25" s="42">
        <v>1128.98</v>
      </c>
      <c r="H25" s="38"/>
      <c r="I25" s="38"/>
    </row>
    <row r="26" spans="1:9" ht="9.75" customHeight="1" hidden="1">
      <c r="A26" s="33"/>
      <c r="B26" s="33"/>
      <c r="C26" s="36"/>
      <c r="D26" s="36" t="s">
        <v>75</v>
      </c>
      <c r="E26" s="36"/>
      <c r="F26" s="36"/>
      <c r="G26" s="42">
        <v>2091</v>
      </c>
      <c r="H26" s="38"/>
      <c r="I26" s="38"/>
    </row>
    <row r="27" spans="1:9" ht="9.75" customHeight="1" hidden="1">
      <c r="A27" s="33"/>
      <c r="B27" s="33"/>
      <c r="C27" s="36"/>
      <c r="D27" s="36" t="s">
        <v>76</v>
      </c>
      <c r="E27" s="36"/>
      <c r="F27" s="36"/>
      <c r="G27" s="42">
        <v>2155.96</v>
      </c>
      <c r="H27" s="38"/>
      <c r="I27" s="38"/>
    </row>
    <row r="28" spans="1:9" ht="9.75" customHeight="1" hidden="1">
      <c r="A28" s="33"/>
      <c r="B28" s="33"/>
      <c r="C28" s="36"/>
      <c r="D28" s="36" t="s">
        <v>77</v>
      </c>
      <c r="E28" s="36"/>
      <c r="F28" s="36"/>
      <c r="G28" s="42">
        <v>2010</v>
      </c>
      <c r="H28" s="38"/>
      <c r="I28" s="38"/>
    </row>
    <row r="29" spans="1:9" ht="9.75" customHeight="1" hidden="1">
      <c r="A29" s="33"/>
      <c r="B29" s="33"/>
      <c r="C29" s="36"/>
      <c r="D29" s="36" t="s">
        <v>78</v>
      </c>
      <c r="E29" s="36"/>
      <c r="F29" s="36"/>
      <c r="G29" s="42">
        <v>2013.33</v>
      </c>
      <c r="H29" s="38"/>
      <c r="I29" s="38"/>
    </row>
    <row r="30" spans="1:9" ht="9.75" customHeight="1" hidden="1">
      <c r="A30" s="33"/>
      <c r="B30" s="33"/>
      <c r="C30" s="36"/>
      <c r="D30" s="36" t="s">
        <v>79</v>
      </c>
      <c r="E30" s="36"/>
      <c r="F30" s="36"/>
      <c r="G30" s="42">
        <v>2013.33</v>
      </c>
      <c r="H30" s="38"/>
      <c r="I30" s="38"/>
    </row>
    <row r="31" spans="1:9" ht="9.75" customHeight="1" hidden="1">
      <c r="A31" s="33"/>
      <c r="B31" s="33"/>
      <c r="C31" s="36"/>
      <c r="D31" s="36" t="s">
        <v>80</v>
      </c>
      <c r="E31" s="36"/>
      <c r="F31" s="36"/>
      <c r="G31" s="42">
        <v>2013.33</v>
      </c>
      <c r="H31" s="38"/>
      <c r="I31" s="38"/>
    </row>
    <row r="32" spans="1:9" ht="9.75" customHeight="1" hidden="1">
      <c r="A32" s="33"/>
      <c r="B32" s="33"/>
      <c r="C32" s="36"/>
      <c r="D32" s="36" t="s">
        <v>81</v>
      </c>
      <c r="E32" s="36"/>
      <c r="F32" s="36"/>
      <c r="G32" s="51">
        <v>2016.66</v>
      </c>
      <c r="H32" s="49"/>
      <c r="I32" s="38"/>
    </row>
    <row r="33" spans="1:9" ht="9.75" customHeight="1" hidden="1">
      <c r="A33" s="33"/>
      <c r="B33" s="33"/>
      <c r="C33" s="40" t="s">
        <v>82</v>
      </c>
      <c r="D33" s="36"/>
      <c r="E33" s="36"/>
      <c r="F33" s="36"/>
      <c r="G33" s="38"/>
      <c r="H33" s="51">
        <f>ROUND(SUM(G19:G32),5)</f>
        <v>20818.93</v>
      </c>
      <c r="I33" s="38"/>
    </row>
    <row r="34" spans="1:9" s="43" customFormat="1" ht="15.75" customHeight="1">
      <c r="A34" s="32"/>
      <c r="B34" s="32" t="s">
        <v>83</v>
      </c>
      <c r="C34" s="52"/>
      <c r="D34" s="52"/>
      <c r="E34" s="52"/>
      <c r="F34" s="52"/>
      <c r="G34" s="53"/>
      <c r="H34" s="54">
        <f>ROUND(G18+H33,5)</f>
        <v>20818.93</v>
      </c>
      <c r="I34" s="55"/>
    </row>
    <row r="35" spans="1:9" s="58" customFormat="1" ht="15.75" customHeight="1">
      <c r="A35" s="32" t="s">
        <v>84</v>
      </c>
      <c r="B35" s="33"/>
      <c r="C35" s="36"/>
      <c r="D35" s="36"/>
      <c r="E35" s="36"/>
      <c r="F35" s="36"/>
      <c r="G35" s="56"/>
      <c r="H35" s="56"/>
      <c r="I35" s="57">
        <f>ROUND(G2+H13+H17+H34,5)</f>
        <v>660032.37</v>
      </c>
    </row>
    <row r="36" spans="1:9" ht="17.25" customHeight="1">
      <c r="A36" s="32" t="s">
        <v>85</v>
      </c>
      <c r="B36" s="33"/>
      <c r="C36" s="36"/>
      <c r="D36" s="36"/>
      <c r="E36" s="36"/>
      <c r="F36" s="36"/>
      <c r="G36" s="42"/>
      <c r="H36" s="38"/>
      <c r="I36" s="38"/>
    </row>
    <row r="37" spans="1:9" ht="12.75">
      <c r="A37" s="33"/>
      <c r="B37" s="32" t="s">
        <v>86</v>
      </c>
      <c r="C37" s="36"/>
      <c r="D37" s="36"/>
      <c r="E37" s="36"/>
      <c r="F37" s="36"/>
      <c r="G37" s="42"/>
      <c r="H37" s="38"/>
      <c r="I37" s="38"/>
    </row>
    <row r="38" spans="1:9" ht="12.75">
      <c r="A38" s="33"/>
      <c r="B38" s="33"/>
      <c r="C38" s="35" t="s">
        <v>87</v>
      </c>
      <c r="D38" s="36"/>
      <c r="E38" s="36"/>
      <c r="F38" s="36"/>
      <c r="G38" s="42"/>
      <c r="H38" s="38"/>
      <c r="I38" s="38"/>
    </row>
    <row r="39" spans="1:9" ht="12.75" hidden="1">
      <c r="A39" s="33"/>
      <c r="B39" s="33"/>
      <c r="C39" s="36"/>
      <c r="D39" s="36" t="s">
        <v>88</v>
      </c>
      <c r="E39" s="36"/>
      <c r="F39" s="36"/>
      <c r="G39" s="42"/>
      <c r="H39" s="38"/>
      <c r="I39" s="38"/>
    </row>
    <row r="40" spans="1:9" ht="12.75">
      <c r="A40" s="33"/>
      <c r="B40" s="33"/>
      <c r="C40" s="36"/>
      <c r="D40" s="36"/>
      <c r="E40" s="36" t="s">
        <v>89</v>
      </c>
      <c r="F40" s="36"/>
      <c r="G40" s="42">
        <v>475.99</v>
      </c>
      <c r="H40" s="38"/>
      <c r="I40" s="38"/>
    </row>
    <row r="41" spans="1:9" ht="12.75">
      <c r="A41" s="33"/>
      <c r="B41" s="33"/>
      <c r="C41" s="36"/>
      <c r="D41" s="36"/>
      <c r="E41" s="36" t="s">
        <v>90</v>
      </c>
      <c r="F41" s="36"/>
      <c r="G41" s="42">
        <v>1000</v>
      </c>
      <c r="H41" s="38"/>
      <c r="I41" s="38"/>
    </row>
    <row r="42" spans="1:9" ht="12.75">
      <c r="A42" s="33"/>
      <c r="B42" s="33"/>
      <c r="C42" s="36"/>
      <c r="D42" s="36"/>
      <c r="E42" s="36" t="s">
        <v>91</v>
      </c>
      <c r="F42" s="36"/>
      <c r="G42" s="42">
        <v>3000</v>
      </c>
      <c r="H42" s="38"/>
      <c r="I42" s="38"/>
    </row>
    <row r="43" spans="1:9" ht="12.75">
      <c r="A43" s="33"/>
      <c r="B43" s="33"/>
      <c r="C43" s="36"/>
      <c r="D43" s="36"/>
      <c r="E43" s="36" t="s">
        <v>92</v>
      </c>
      <c r="F43" s="36"/>
      <c r="G43" s="42">
        <v>1209.26</v>
      </c>
      <c r="H43" s="38"/>
      <c r="I43" s="38"/>
    </row>
    <row r="44" spans="1:9" ht="12.75" hidden="1">
      <c r="A44" s="33"/>
      <c r="B44" s="33"/>
      <c r="C44" s="36"/>
      <c r="D44" s="36"/>
      <c r="E44" s="36" t="s">
        <v>93</v>
      </c>
      <c r="F44" s="36"/>
      <c r="G44" s="42"/>
      <c r="H44" s="38"/>
      <c r="I44" s="38"/>
    </row>
    <row r="45" spans="1:9" ht="12.75">
      <c r="A45" s="33"/>
      <c r="B45" s="33"/>
      <c r="C45" s="36"/>
      <c r="D45" s="36"/>
      <c r="E45" s="36" t="s">
        <v>94</v>
      </c>
      <c r="G45" s="42">
        <v>714.21</v>
      </c>
      <c r="H45" s="38"/>
      <c r="I45" s="38"/>
    </row>
    <row r="46" spans="1:9" ht="12.75">
      <c r="A46" s="33"/>
      <c r="B46" s="33"/>
      <c r="C46" s="36"/>
      <c r="D46" s="36"/>
      <c r="E46" s="36" t="s">
        <v>95</v>
      </c>
      <c r="G46" s="48">
        <v>1109.91</v>
      </c>
      <c r="H46" s="38"/>
      <c r="I46" s="38"/>
    </row>
    <row r="47" spans="1:9" ht="12.75" hidden="1">
      <c r="A47" s="33"/>
      <c r="B47" s="33"/>
      <c r="C47" s="36"/>
      <c r="D47" s="36" t="s">
        <v>96</v>
      </c>
      <c r="F47" s="36"/>
      <c r="G47" s="51">
        <f>ROUND(SUM(G44:G46),5)</f>
        <v>1824.12</v>
      </c>
      <c r="H47" s="38"/>
      <c r="I47" s="38"/>
    </row>
    <row r="48" spans="1:9" ht="15" customHeight="1">
      <c r="A48" s="33"/>
      <c r="B48" s="33"/>
      <c r="C48" s="36"/>
      <c r="D48" s="36" t="s">
        <v>97</v>
      </c>
      <c r="E48" s="36"/>
      <c r="F48" s="36"/>
      <c r="G48" s="38"/>
      <c r="H48" s="46">
        <f>ROUND(SUM(G39:G43)+G47,5)</f>
        <v>7509.37</v>
      </c>
      <c r="I48" s="38"/>
    </row>
    <row r="49" spans="1:9" ht="30" customHeight="1" hidden="1">
      <c r="A49" s="33"/>
      <c r="B49" s="33"/>
      <c r="C49" s="36" t="s">
        <v>98</v>
      </c>
      <c r="D49" s="36"/>
      <c r="E49" s="36"/>
      <c r="F49" s="36"/>
      <c r="G49" s="42">
        <f>ROUND(G38+H48,5)</f>
        <v>7509.37</v>
      </c>
      <c r="H49" s="38"/>
      <c r="I49" s="38"/>
    </row>
    <row r="50" spans="1:9" ht="19.5" customHeight="1">
      <c r="A50" s="33"/>
      <c r="B50" s="33"/>
      <c r="C50" s="35" t="s">
        <v>99</v>
      </c>
      <c r="D50" s="36"/>
      <c r="E50" s="36"/>
      <c r="F50" s="36"/>
      <c r="G50" s="42"/>
      <c r="H50" s="38"/>
      <c r="I50" s="38"/>
    </row>
    <row r="51" spans="1:9" ht="12.75">
      <c r="A51" s="33"/>
      <c r="B51" s="33"/>
      <c r="C51" s="36"/>
      <c r="D51" s="36" t="s">
        <v>100</v>
      </c>
      <c r="E51" s="36"/>
      <c r="F51" s="36"/>
      <c r="G51" s="42">
        <v>21692.77</v>
      </c>
      <c r="H51" s="38"/>
      <c r="I51" s="38"/>
    </row>
    <row r="52" spans="1:9" ht="12.75">
      <c r="A52" s="33"/>
      <c r="B52" s="33"/>
      <c r="C52" s="36"/>
      <c r="D52" s="36" t="s">
        <v>101</v>
      </c>
      <c r="E52" s="36"/>
      <c r="F52" s="36"/>
      <c r="G52" s="48">
        <v>33788.81</v>
      </c>
      <c r="H52" s="38"/>
      <c r="I52" s="38"/>
    </row>
    <row r="53" spans="1:9" ht="12.75">
      <c r="A53" s="33"/>
      <c r="B53" s="33"/>
      <c r="C53" s="35" t="s">
        <v>102</v>
      </c>
      <c r="D53" s="36"/>
      <c r="E53" s="36"/>
      <c r="F53" s="36"/>
      <c r="G53" s="38"/>
      <c r="H53" s="38">
        <f>ROUND(SUM(G50:G52),5)</f>
        <v>55481.58</v>
      </c>
      <c r="I53" s="38"/>
    </row>
    <row r="54" spans="1:9" ht="18" customHeight="1">
      <c r="A54" s="33"/>
      <c r="B54" s="32" t="s">
        <v>103</v>
      </c>
      <c r="C54" s="36"/>
      <c r="D54" s="36"/>
      <c r="E54" s="36"/>
      <c r="F54" s="36"/>
      <c r="G54" s="38"/>
      <c r="H54" s="38"/>
      <c r="I54" s="53">
        <f>ROUND(G37+G49+H53,5)</f>
        <v>62990.95</v>
      </c>
    </row>
    <row r="55" spans="1:9" ht="13.5" customHeight="1" hidden="1">
      <c r="A55" s="33"/>
      <c r="B55" s="40" t="s">
        <v>104</v>
      </c>
      <c r="C55" s="36"/>
      <c r="D55" s="36"/>
      <c r="E55" s="36"/>
      <c r="F55" s="36"/>
      <c r="G55" s="42"/>
      <c r="H55" s="38"/>
      <c r="I55" s="46"/>
    </row>
    <row r="56" spans="1:9" ht="12.75" hidden="1">
      <c r="A56" s="33"/>
      <c r="B56" s="33"/>
      <c r="C56" s="36" t="s">
        <v>105</v>
      </c>
      <c r="D56" s="36"/>
      <c r="E56" s="36"/>
      <c r="F56" s="36"/>
      <c r="G56" s="42">
        <v>551214.61</v>
      </c>
      <c r="H56" s="38"/>
      <c r="I56" s="46"/>
    </row>
    <row r="57" spans="1:9" ht="12.75" hidden="1">
      <c r="A57" s="33"/>
      <c r="B57" s="33"/>
      <c r="C57" s="36" t="s">
        <v>106</v>
      </c>
      <c r="D57" s="36"/>
      <c r="E57" s="36"/>
      <c r="F57" s="36"/>
      <c r="G57" s="42">
        <v>96</v>
      </c>
      <c r="H57" s="38"/>
      <c r="I57" s="46"/>
    </row>
    <row r="58" spans="1:9" ht="12.75" hidden="1">
      <c r="A58" s="33"/>
      <c r="B58" s="33"/>
      <c r="C58" s="36" t="s">
        <v>107</v>
      </c>
      <c r="D58" s="36"/>
      <c r="E58" s="36"/>
      <c r="F58" s="36"/>
      <c r="G58" s="42">
        <v>43516.73</v>
      </c>
      <c r="H58" s="38"/>
      <c r="I58" s="46"/>
    </row>
    <row r="59" spans="1:9" ht="12.75" hidden="1">
      <c r="A59" s="33"/>
      <c r="B59" s="33"/>
      <c r="C59" s="36" t="s">
        <v>49</v>
      </c>
      <c r="D59" s="36"/>
      <c r="E59" s="36"/>
      <c r="F59" s="36"/>
      <c r="G59" s="51">
        <v>2214.08</v>
      </c>
      <c r="H59" s="38"/>
      <c r="I59" s="46"/>
    </row>
    <row r="60" spans="1:9" ht="15" customHeight="1">
      <c r="A60" s="33"/>
      <c r="B60" s="40" t="s">
        <v>108</v>
      </c>
      <c r="C60" s="33"/>
      <c r="D60" s="33"/>
      <c r="E60" s="33"/>
      <c r="F60" s="33"/>
      <c r="G60" s="38"/>
      <c r="H60" s="38"/>
      <c r="I60" s="55">
        <f>ROUND(SUM(G55:G59),5)</f>
        <v>597041.42</v>
      </c>
    </row>
    <row r="61" spans="1:9" s="58" customFormat="1" ht="17.25" customHeight="1">
      <c r="A61" s="59" t="s">
        <v>109</v>
      </c>
      <c r="B61" s="60"/>
      <c r="C61" s="60"/>
      <c r="D61" s="60"/>
      <c r="E61" s="60"/>
      <c r="F61" s="60"/>
      <c r="G61" s="61"/>
      <c r="H61" s="61"/>
      <c r="I61" s="62">
        <f>ROUND(G36+I54+I60,5)</f>
        <v>660032.37</v>
      </c>
    </row>
    <row r="62" spans="1:9" s="58" customFormat="1" ht="17.25" customHeight="1">
      <c r="A62" s="63"/>
      <c r="B62" s="64"/>
      <c r="C62" s="64"/>
      <c r="D62" s="64"/>
      <c r="E62" s="64"/>
      <c r="F62" s="64"/>
      <c r="G62" s="65"/>
      <c r="H62" s="65"/>
      <c r="I62" s="66"/>
    </row>
    <row r="63" spans="7:9" ht="10.5" customHeight="1">
      <c r="G63" s="38"/>
      <c r="H63" s="38"/>
      <c r="I63" s="38"/>
    </row>
    <row r="64" spans="1:9" ht="10.5" customHeight="1">
      <c r="A64" s="67" t="s">
        <v>110</v>
      </c>
      <c r="G64" s="38"/>
      <c r="H64" s="38"/>
      <c r="I64" s="38"/>
    </row>
    <row r="65" spans="6:9" ht="15" customHeight="1">
      <c r="F65" s="26" t="s">
        <v>111</v>
      </c>
      <c r="G65" s="38">
        <f>H13</f>
        <v>28358.47</v>
      </c>
      <c r="H65" s="38"/>
      <c r="I65" s="38"/>
    </row>
    <row r="66" spans="6:9" ht="15" customHeight="1">
      <c r="F66" s="68" t="s">
        <v>112</v>
      </c>
      <c r="G66" s="49">
        <f>H34</f>
        <v>20818.93</v>
      </c>
      <c r="H66" s="38"/>
      <c r="I66" s="38"/>
    </row>
    <row r="67" spans="7:9" ht="15" customHeight="1" hidden="1">
      <c r="G67" s="38"/>
      <c r="H67" s="38">
        <f>G65+G66</f>
        <v>49177.4</v>
      </c>
      <c r="I67" s="38"/>
    </row>
    <row r="68" spans="6:9" ht="15" customHeight="1" hidden="1">
      <c r="F68" s="26" t="s">
        <v>113</v>
      </c>
      <c r="G68" s="38"/>
      <c r="H68" s="38"/>
      <c r="I68" s="38"/>
    </row>
    <row r="69" spans="6:9" ht="15" customHeight="1">
      <c r="F69" s="26" t="s">
        <v>98</v>
      </c>
      <c r="G69" s="38">
        <f>-H48</f>
        <v>-7509.37</v>
      </c>
      <c r="H69" s="38"/>
      <c r="I69" s="38"/>
    </row>
    <row r="70" spans="6:9" ht="15" customHeight="1">
      <c r="F70" s="26" t="s">
        <v>101</v>
      </c>
      <c r="G70" s="38">
        <f>-G52</f>
        <v>-33788.81</v>
      </c>
      <c r="H70" s="38"/>
      <c r="I70" s="38"/>
    </row>
    <row r="71" spans="6:9" ht="15" customHeight="1">
      <c r="F71" s="69" t="s">
        <v>114</v>
      </c>
      <c r="G71" s="45">
        <v>-2214</v>
      </c>
      <c r="H71" s="38"/>
      <c r="I71" s="38"/>
    </row>
    <row r="72" spans="7:9" ht="15" customHeight="1" hidden="1">
      <c r="G72" s="38"/>
      <c r="H72" s="70">
        <f>SUM(G69:G71)</f>
        <v>-43512.18</v>
      </c>
      <c r="I72" s="38"/>
    </row>
    <row r="73" spans="1:9" ht="12.75">
      <c r="A73" s="67" t="s">
        <v>115</v>
      </c>
      <c r="G73" s="71">
        <f>SUM(H67:H72)</f>
        <v>5665.220000000001</v>
      </c>
      <c r="I73" s="38"/>
    </row>
    <row r="74" spans="7:9" ht="12.75">
      <c r="G74" s="38"/>
      <c r="H74" s="38"/>
      <c r="I74" s="38"/>
    </row>
  </sheetData>
  <sheetProtection selectLockedCells="1" selectUnlockedCells="1"/>
  <printOptions/>
  <pageMargins left="0.7" right="0.7" top="0.75" bottom="0.75" header="0.25" footer="0.3"/>
  <pageSetup horizontalDpi="300" verticalDpi="300" orientation="portrait"/>
  <headerFooter alignWithMargins="0">
    <oddHeader>&amp;L&amp;"Arial,Bold"&amp;8 10:51 PM
 12/04/18
 Accrual Basis&amp;C&amp;"Arial,Bold"&amp;12 Concord Monthly Meeting of the
&amp;14 Balance Sheet
&amp;10 As of December 4, 2018</oddHeader>
    <oddFooter>&amp;R&amp;"Arial,Bold"&amp;8 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Mark Barker</cp:lastModifiedBy>
  <dcterms:modified xsi:type="dcterms:W3CDTF">2018-12-09T20:33:32Z</dcterms:modified>
  <cp:category/>
  <cp:version/>
  <cp:contentType/>
  <cp:contentStatus/>
  <cp:revision>5</cp:revision>
</cp:coreProperties>
</file>