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4" activeTab="0"/>
  </bookViews>
  <sheets>
    <sheet name="Income &amp; Expenses 2017-06..12" sheetId="1" r:id="rId1"/>
    <sheet name="CMM Balance Sheet 2017-12-31" sheetId="2" r:id="rId2"/>
  </sheets>
  <definedNames/>
  <calcPr fullCalcOnLoad="1"/>
</workbook>
</file>

<file path=xl/sharedStrings.xml><?xml version="1.0" encoding="utf-8"?>
<sst xmlns="http://schemas.openxmlformats.org/spreadsheetml/2006/main" count="122" uniqueCount="108">
  <si>
    <t>Concord Monthly Meeting  Income &amp; Expenses as of Twelfth Month 31, 2017 (58⅓% of Fiscal Year)</t>
  </si>
  <si>
    <t>2017-06 — 2017-12</t>
  </si>
  <si>
    <t>FY 2018 Budget</t>
  </si>
  <si>
    <t>Remaining</t>
  </si>
  <si>
    <t>% Budget</t>
  </si>
  <si>
    <t>Income</t>
  </si>
  <si>
    <t xml:space="preserve">   Contributions</t>
  </si>
  <si>
    <t xml:space="preserve">   Interest Income</t>
  </si>
  <si>
    <t xml:space="preserve">   Miscellaneous Income</t>
  </si>
  <si>
    <t xml:space="preserve">   Rental Income</t>
  </si>
  <si>
    <t>Total Income</t>
  </si>
  <si>
    <t>Expenses</t>
  </si>
  <si>
    <t xml:space="preserve">   Program</t>
  </si>
  <si>
    <t xml:space="preserve">      Budget Committee</t>
  </si>
  <si>
    <t xml:space="preserve">      Hospitality</t>
  </si>
  <si>
    <t xml:space="preserve">      Library</t>
  </si>
  <si>
    <t xml:space="preserve">      Ministry &amp; Counsel</t>
  </si>
  <si>
    <t xml:space="preserve">      Outreach</t>
  </si>
  <si>
    <t xml:space="preserve">         Website Expenses</t>
  </si>
  <si>
    <t xml:space="preserve">         Outreach - Other</t>
  </si>
  <si>
    <t xml:space="preserve">      Total Outreach</t>
  </si>
  <si>
    <t xml:space="preserve">      Peace, Social &amp; Earthcare Concerns</t>
  </si>
  <si>
    <t xml:space="preserve">      Youth &amp; Religious Education</t>
  </si>
  <si>
    <t xml:space="preserve">   Total Program</t>
  </si>
  <si>
    <t xml:space="preserve">   Property</t>
  </si>
  <si>
    <t xml:space="preserve">      Building Maintenance</t>
  </si>
  <si>
    <t xml:space="preserve">      Debt Service</t>
  </si>
  <si>
    <t xml:space="preserve">      Donation in Lieu of Taxes</t>
  </si>
  <si>
    <t xml:space="preserve">      Electricity</t>
  </si>
  <si>
    <t xml:space="preserve">      Grounds</t>
  </si>
  <si>
    <t xml:space="preserve">      Insurance</t>
  </si>
  <si>
    <t xml:space="preserve">      Replacement Reserve Expense</t>
  </si>
  <si>
    <t xml:space="preserve">      Snow Removal</t>
  </si>
  <si>
    <t xml:space="preserve">      Supplies - Bldg. &amp; Maintenance</t>
  </si>
  <si>
    <t xml:space="preserve">      Wood Pellets</t>
  </si>
  <si>
    <t xml:space="preserve">   Total Property</t>
  </si>
  <si>
    <t xml:space="preserve">   Support</t>
  </si>
  <si>
    <t xml:space="preserve">      AFSC</t>
  </si>
  <si>
    <t xml:space="preserve">      Dover Quarterly Meeting</t>
  </si>
  <si>
    <t xml:space="preserve">      FCNL</t>
  </si>
  <si>
    <t xml:space="preserve">      Friends Camp</t>
  </si>
  <si>
    <t xml:space="preserve">      FWCC</t>
  </si>
  <si>
    <t xml:space="preserve">      Interfaith Council</t>
  </si>
  <si>
    <t xml:space="preserve">      NEYM - Equalization Fund</t>
  </si>
  <si>
    <t xml:space="preserve">      NEYM - General Fund</t>
  </si>
  <si>
    <t xml:space="preserve">      NH Council of Churches</t>
  </si>
  <si>
    <t xml:space="preserve">      Woolman Hill</t>
  </si>
  <si>
    <t xml:space="preserve">   Total Support</t>
  </si>
  <si>
    <t>Total Expense</t>
  </si>
  <si>
    <t>Net Income</t>
  </si>
  <si>
    <t>Concord Monthly Meeting FY 2018  Accrual Basis Balance Sheet as of Twelfth Month 31, 2017</t>
  </si>
  <si>
    <t>12th Month 31, 2017</t>
  </si>
  <si>
    <t> </t>
  </si>
  <si>
    <t>ASSETS</t>
  </si>
  <si>
    <t xml:space="preserve">   Current Assets</t>
  </si>
  <si>
    <t xml:space="preserve">      Checking/Savings</t>
  </si>
  <si>
    <t xml:space="preserve">         Checking 123410166</t>
  </si>
  <si>
    <t xml:space="preserve">         Money Market 101049498</t>
  </si>
  <si>
    <t xml:space="preserve">      Total Checking/Savings</t>
  </si>
  <si>
    <t xml:space="preserve">      Other Current Assets</t>
  </si>
  <si>
    <t xml:space="preserve">         Prepaid Insurance</t>
  </si>
  <si>
    <t xml:space="preserve">      Total Other Current Assets</t>
  </si>
  <si>
    <t xml:space="preserve">   Total Current Assets</t>
  </si>
  <si>
    <t xml:space="preserve">   Fixed Assets</t>
  </si>
  <si>
    <t xml:space="preserve">      Building</t>
  </si>
  <si>
    <t xml:space="preserve">      Land</t>
  </si>
  <si>
    <t xml:space="preserve">   Total Fixed Assets</t>
  </si>
  <si>
    <t xml:space="preserve">   Other Assets</t>
  </si>
  <si>
    <t xml:space="preserve">      New Hampshire Community Loan Fund</t>
  </si>
  <si>
    <t xml:space="preserve">         NHCLF 2018 1% L-01398</t>
  </si>
  <si>
    <t xml:space="preserve">         NHCLF 2018 2% L-01399</t>
  </si>
  <si>
    <t xml:space="preserve">         NHCLF 2019 2% L-01623</t>
  </si>
  <si>
    <t xml:space="preserve">         NHCLF 2019 3% L-01400</t>
  </si>
  <si>
    <t xml:space="preserve">         NHCLF 2020 2% L-01396</t>
  </si>
  <si>
    <t xml:space="preserve">         NHCLF 2020 3% L-01496</t>
  </si>
  <si>
    <t xml:space="preserve">         NHCLF 2021 2% L-01733</t>
  </si>
  <si>
    <t xml:space="preserve">         NHCLF 2022 3% L-01622</t>
  </si>
  <si>
    <t>TOTAL ASSETS</t>
  </si>
  <si>
    <t>LIABILITIES &amp; EQUITY</t>
  </si>
  <si>
    <t xml:space="preserve">   Liabilities</t>
  </si>
  <si>
    <t xml:space="preserve">      Current Liabilities</t>
  </si>
  <si>
    <t xml:space="preserve">         Building &amp; Grounds Fund</t>
  </si>
  <si>
    <t xml:space="preserve">         Friendly Assistance Fund</t>
  </si>
  <si>
    <t xml:space="preserve">         Operating Reserve</t>
  </si>
  <si>
    <t xml:space="preserve">         Solar Grant Funds</t>
  </si>
  <si>
    <t xml:space="preserve">         Special Projects</t>
  </si>
  <si>
    <t xml:space="preserve">            Kakamega (Kenya) Orphanage</t>
  </si>
  <si>
    <t xml:space="preserve">            Social Justice Fund</t>
  </si>
  <si>
    <t xml:space="preserve">         Total Special Projects</t>
  </si>
  <si>
    <t xml:space="preserve">      Total Current Liabilities</t>
  </si>
  <si>
    <t xml:space="preserve">      Long-term Liabilities</t>
  </si>
  <si>
    <t xml:space="preserve">         Mortgage Loan 1</t>
  </si>
  <si>
    <t xml:space="preserve">         Replacement Reserve</t>
  </si>
  <si>
    <t xml:space="preserve">      Total Long-term Liabilities</t>
  </si>
  <si>
    <t xml:space="preserve">   Total Liabilities</t>
  </si>
  <si>
    <t xml:space="preserve">   Equity</t>
  </si>
  <si>
    <t xml:space="preserve">      General Fund Balance</t>
  </si>
  <si>
    <t xml:space="preserve">      Temp. Restricted Net Assets</t>
  </si>
  <si>
    <t xml:space="preserve">      Unrestricted Net Assets</t>
  </si>
  <si>
    <t xml:space="preserve">      Net Income</t>
  </si>
  <si>
    <t xml:space="preserve">   Total Equity</t>
  </si>
  <si>
    <t>TOTAL LIABILITIES &amp; EQUITY</t>
  </si>
  <si>
    <t>Current Liquidity Available:</t>
  </si>
  <si>
    <t>Total Current Assets</t>
  </si>
  <si>
    <t>Total NHCL Loans</t>
  </si>
  <si>
    <t>- Total Current Liabilities</t>
  </si>
  <si>
    <t>- Replacement Reserve</t>
  </si>
  <si>
    <t>Total Available: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</si>
</sst>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%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10" zoomScaleNormal="110" workbookViewId="0" topLeftCell="A1">
      <selection activeCell="A1" sqref="A1"/>
    </sheetView>
  </sheetViews>
  <sheetFormatPr defaultColWidth="12.57421875" defaultRowHeight="12.75"/>
  <cols>
    <col min="1" max="1" width="32.140625" style="0" customWidth="1"/>
    <col min="2" max="16384" width="11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/>
      <c r="C2" s="3"/>
      <c r="D2" s="3"/>
      <c r="E2" s="4"/>
    </row>
    <row r="3" spans="1:5" ht="12.75">
      <c r="A3" s="2" t="s">
        <v>6</v>
      </c>
      <c r="B3" s="5">
        <v>15177.01</v>
      </c>
      <c r="C3" s="5">
        <v>25096</v>
      </c>
      <c r="D3" s="5">
        <f>B3-C3</f>
        <v>-9918.99</v>
      </c>
      <c r="E3" s="6">
        <f>B3/C3</f>
        <v>0.6047581287854639</v>
      </c>
    </row>
    <row r="4" spans="1:5" ht="12.75">
      <c r="A4" s="2" t="s">
        <v>7</v>
      </c>
      <c r="B4" s="5">
        <v>1.76</v>
      </c>
      <c r="C4" s="5">
        <v>220</v>
      </c>
      <c r="D4" s="5">
        <f>B4-C4</f>
        <v>-218.24</v>
      </c>
      <c r="E4" s="6">
        <f>B4/C4</f>
        <v>0.008</v>
      </c>
    </row>
    <row r="5" spans="1:5" ht="12.75">
      <c r="A5" s="2" t="s">
        <v>8</v>
      </c>
      <c r="B5" s="5">
        <v>0</v>
      </c>
      <c r="C5" s="5">
        <v>0</v>
      </c>
      <c r="D5" s="5">
        <f>B5-C5</f>
        <v>0</v>
      </c>
      <c r="E5" s="6"/>
    </row>
    <row r="6" spans="1:5" ht="12.75">
      <c r="A6" s="2" t="s">
        <v>9</v>
      </c>
      <c r="B6" s="5">
        <v>726</v>
      </c>
      <c r="C6" s="5">
        <v>800</v>
      </c>
      <c r="D6" s="5">
        <f>B6-C6</f>
        <v>-74</v>
      </c>
      <c r="E6" s="6">
        <f>B6/C6</f>
        <v>0.9075</v>
      </c>
    </row>
    <row r="7" spans="1:5" ht="12.75">
      <c r="A7" s="7" t="s">
        <v>10</v>
      </c>
      <c r="B7" s="8">
        <f>SUM(B3:B6)</f>
        <v>15904.77</v>
      </c>
      <c r="C7" s="8">
        <f>SUM(C3:C6)</f>
        <v>26116</v>
      </c>
      <c r="D7" s="5">
        <f>B7-C7</f>
        <v>-10211.23</v>
      </c>
      <c r="E7" s="6">
        <f>B7/C7</f>
        <v>0.6090048246285802</v>
      </c>
    </row>
    <row r="8" spans="1:5" ht="12.75">
      <c r="A8" s="2" t="s">
        <v>11</v>
      </c>
      <c r="B8" s="3"/>
      <c r="C8" s="3"/>
      <c r="D8" s="5"/>
      <c r="E8" s="6"/>
    </row>
    <row r="9" spans="1:5" ht="12.75">
      <c r="A9" s="2" t="s">
        <v>12</v>
      </c>
      <c r="B9" s="3"/>
      <c r="C9" s="3"/>
      <c r="D9" s="5"/>
      <c r="E9" s="6"/>
    </row>
    <row r="10" spans="1:5" ht="12.75">
      <c r="A10" s="2" t="s">
        <v>13</v>
      </c>
      <c r="B10" s="5">
        <v>0</v>
      </c>
      <c r="C10" s="5">
        <v>20</v>
      </c>
      <c r="D10" s="5">
        <f>B10-C10</f>
        <v>-20</v>
      </c>
      <c r="E10" s="6">
        <f>B10/C10</f>
        <v>0</v>
      </c>
    </row>
    <row r="11" spans="1:5" ht="12.75">
      <c r="A11" s="2" t="s">
        <v>14</v>
      </c>
      <c r="B11" s="5">
        <v>62.45</v>
      </c>
      <c r="C11" s="5">
        <v>180</v>
      </c>
      <c r="D11" s="5">
        <f>B11-C11</f>
        <v>-117.55</v>
      </c>
      <c r="E11" s="6">
        <f>B11/C11</f>
        <v>0.34694444444444444</v>
      </c>
    </row>
    <row r="12" spans="1:5" ht="12.75">
      <c r="A12" s="2" t="s">
        <v>15</v>
      </c>
      <c r="B12" s="5">
        <v>0</v>
      </c>
      <c r="C12" s="5">
        <v>80</v>
      </c>
      <c r="D12" s="5">
        <f>B12-C12</f>
        <v>-80</v>
      </c>
      <c r="E12" s="6">
        <f>B12/C12</f>
        <v>0</v>
      </c>
    </row>
    <row r="13" spans="1:5" ht="12.75">
      <c r="A13" s="2" t="s">
        <v>16</v>
      </c>
      <c r="B13" s="5">
        <v>40</v>
      </c>
      <c r="C13" s="5">
        <v>175</v>
      </c>
      <c r="D13" s="5">
        <f>B13-C13</f>
        <v>-135</v>
      </c>
      <c r="E13" s="6">
        <f>B13/C13</f>
        <v>0.22857142857142856</v>
      </c>
    </row>
    <row r="14" spans="1:5" ht="12.75">
      <c r="A14" s="2" t="s">
        <v>17</v>
      </c>
      <c r="B14" s="3"/>
      <c r="C14" s="3"/>
      <c r="D14" s="5"/>
      <c r="E14" s="6"/>
    </row>
    <row r="15" spans="1:5" ht="12.75">
      <c r="A15" s="2" t="s">
        <v>18</v>
      </c>
      <c r="B15" s="5">
        <v>0</v>
      </c>
      <c r="C15" s="5">
        <v>240</v>
      </c>
      <c r="D15" s="5">
        <f>B15-C15</f>
        <v>-240</v>
      </c>
      <c r="E15" s="6">
        <f>B15/C15</f>
        <v>0</v>
      </c>
    </row>
    <row r="16" spans="1:5" ht="12.75">
      <c r="A16" s="2" t="s">
        <v>19</v>
      </c>
      <c r="B16" s="5">
        <v>183.77</v>
      </c>
      <c r="C16" s="5">
        <v>260</v>
      </c>
      <c r="D16" s="5">
        <f>B16-C16</f>
        <v>-76.22999999999999</v>
      </c>
      <c r="E16" s="6">
        <f>B16/C16</f>
        <v>0.7068076923076924</v>
      </c>
    </row>
    <row r="17" spans="1:5" ht="12.75">
      <c r="A17" s="7" t="s">
        <v>20</v>
      </c>
      <c r="B17" s="8">
        <f>SUM(A15:B16)</f>
        <v>183.77</v>
      </c>
      <c r="C17" s="8">
        <f>SUM(C15:C16)</f>
        <v>500</v>
      </c>
      <c r="D17" s="5">
        <f>B17-C17</f>
        <v>-316.23</v>
      </c>
      <c r="E17" s="6">
        <f>B17/C17</f>
        <v>0.36754000000000003</v>
      </c>
    </row>
    <row r="18" spans="1:5" ht="12.75">
      <c r="A18" s="2" t="s">
        <v>21</v>
      </c>
      <c r="B18" s="5">
        <v>215.42</v>
      </c>
      <c r="C18" s="5">
        <v>450</v>
      </c>
      <c r="D18" s="5">
        <f>B18-C18</f>
        <v>-234.58</v>
      </c>
      <c r="E18" s="6">
        <f>B18/C18</f>
        <v>0.4787111111111111</v>
      </c>
    </row>
    <row r="19" spans="1:5" ht="12.75">
      <c r="A19" s="2" t="s">
        <v>22</v>
      </c>
      <c r="B19" s="5">
        <v>26.75</v>
      </c>
      <c r="C19" s="5">
        <v>300</v>
      </c>
      <c r="D19" s="5">
        <f>B19-C19</f>
        <v>-273.25</v>
      </c>
      <c r="E19" s="6">
        <f>B19/C19</f>
        <v>0.08916666666666667</v>
      </c>
    </row>
    <row r="20" spans="1:5" ht="12.75">
      <c r="A20" s="7" t="s">
        <v>23</v>
      </c>
      <c r="B20" s="8">
        <f>SUM(B10:B16)+SUM(B18:B19)</f>
        <v>528.39</v>
      </c>
      <c r="C20" s="8">
        <f>SUM(C10:C16)+SUM(C18:C19)</f>
        <v>1705</v>
      </c>
      <c r="D20" s="5">
        <f>B20-C20</f>
        <v>-1176.6100000000001</v>
      </c>
      <c r="E20" s="6">
        <f>B20/C20</f>
        <v>0.30990615835777124</v>
      </c>
    </row>
    <row r="21" spans="1:5" ht="12.75">
      <c r="A21" s="2" t="s">
        <v>24</v>
      </c>
      <c r="B21" s="3"/>
      <c r="C21" s="3"/>
      <c r="D21" s="5"/>
      <c r="E21" s="6"/>
    </row>
    <row r="22" spans="1:5" ht="12.75">
      <c r="A22" s="2" t="s">
        <v>25</v>
      </c>
      <c r="B22" s="5">
        <v>296.81</v>
      </c>
      <c r="C22" s="5">
        <v>600</v>
      </c>
      <c r="D22" s="5">
        <f>B22-C22</f>
        <v>-303.19</v>
      </c>
      <c r="E22" s="6">
        <f>B22/C22</f>
        <v>0.49468333333333336</v>
      </c>
    </row>
    <row r="23" spans="1:5" ht="12.75">
      <c r="A23" s="2" t="s">
        <v>26</v>
      </c>
      <c r="B23" s="5">
        <v>1903.2</v>
      </c>
      <c r="C23" s="5">
        <v>3806</v>
      </c>
      <c r="D23" s="5">
        <f>B23-C23</f>
        <v>-1902.8</v>
      </c>
      <c r="E23" s="6">
        <f>B23/C23</f>
        <v>0.500052548607462</v>
      </c>
    </row>
    <row r="24" spans="1:5" ht="12.75">
      <c r="A24" s="2" t="s">
        <v>27</v>
      </c>
      <c r="B24" s="5">
        <v>0</v>
      </c>
      <c r="C24" s="5">
        <v>300</v>
      </c>
      <c r="D24" s="5">
        <f>B24-C24</f>
        <v>-300</v>
      </c>
      <c r="E24" s="6">
        <f>B24/C24</f>
        <v>0</v>
      </c>
    </row>
    <row r="25" spans="1:5" ht="12.75">
      <c r="A25" s="2" t="s">
        <v>28</v>
      </c>
      <c r="B25" s="5">
        <v>628.54</v>
      </c>
      <c r="C25" s="5">
        <v>1000</v>
      </c>
      <c r="D25" s="5">
        <f>B25-C25</f>
        <v>-371.46000000000004</v>
      </c>
      <c r="E25" s="6">
        <f>B25/C25</f>
        <v>0.62854</v>
      </c>
    </row>
    <row r="26" spans="1:5" ht="12.75">
      <c r="A26" s="2" t="s">
        <v>29</v>
      </c>
      <c r="B26" s="5">
        <v>49.5</v>
      </c>
      <c r="C26" s="5">
        <v>100</v>
      </c>
      <c r="D26" s="5">
        <f>B26-C26</f>
        <v>-50.5</v>
      </c>
      <c r="E26" s="6">
        <f>B26/C26</f>
        <v>0.495</v>
      </c>
    </row>
    <row r="27" spans="1:5" ht="12.75">
      <c r="A27" s="2" t="s">
        <v>30</v>
      </c>
      <c r="B27" s="5">
        <v>932.75</v>
      </c>
      <c r="C27" s="5">
        <v>1700</v>
      </c>
      <c r="D27" s="5">
        <f>B27-C27</f>
        <v>-767.25</v>
      </c>
      <c r="E27" s="6">
        <f>B27/C27</f>
        <v>0.5486764705882353</v>
      </c>
    </row>
    <row r="28" spans="1:5" ht="12.75">
      <c r="A28" s="2" t="s">
        <v>31</v>
      </c>
      <c r="B28" s="5">
        <v>2706</v>
      </c>
      <c r="C28" s="5">
        <v>5411</v>
      </c>
      <c r="D28" s="5">
        <f>B28-C28</f>
        <v>-2705</v>
      </c>
      <c r="E28" s="6">
        <f>B28/C28</f>
        <v>0.5000924043614858</v>
      </c>
    </row>
    <row r="29" spans="1:5" ht="12.75">
      <c r="A29" s="2" t="s">
        <v>32</v>
      </c>
      <c r="B29" s="5">
        <v>0</v>
      </c>
      <c r="C29" s="5">
        <v>2000</v>
      </c>
      <c r="D29" s="5">
        <f>B29-C29</f>
        <v>-2000</v>
      </c>
      <c r="E29" s="6">
        <f>B29/C29</f>
        <v>0</v>
      </c>
    </row>
    <row r="30" spans="1:5" ht="12.75">
      <c r="A30" s="2" t="s">
        <v>33</v>
      </c>
      <c r="B30" s="5">
        <v>75.17</v>
      </c>
      <c r="C30" s="5">
        <v>185</v>
      </c>
      <c r="D30" s="5">
        <f>B30-C30</f>
        <v>-109.83</v>
      </c>
      <c r="E30" s="6">
        <f>B30/C30</f>
        <v>0.40632432432432436</v>
      </c>
    </row>
    <row r="31" spans="1:5" ht="12.75">
      <c r="A31" s="2" t="s">
        <v>34</v>
      </c>
      <c r="B31" s="5">
        <v>1044.28</v>
      </c>
      <c r="C31" s="5">
        <v>1300</v>
      </c>
      <c r="D31" s="5">
        <f>B31-C31</f>
        <v>-255.72000000000003</v>
      </c>
      <c r="E31" s="6">
        <f>B31/C31</f>
        <v>0.8032923076923076</v>
      </c>
    </row>
    <row r="32" spans="1:5" ht="12.75">
      <c r="A32" s="7" t="s">
        <v>35</v>
      </c>
      <c r="B32" s="8">
        <f>SUM(B22:B31)</f>
        <v>7636.25</v>
      </c>
      <c r="C32" s="8">
        <f>SUM(C22:C31)</f>
        <v>16402</v>
      </c>
      <c r="D32" s="5">
        <f>B32-C32</f>
        <v>-8765.75</v>
      </c>
      <c r="E32" s="6">
        <f>B32/C32</f>
        <v>0.4655682233873918</v>
      </c>
    </row>
    <row r="33" spans="1:5" ht="12.75">
      <c r="A33" s="2" t="s">
        <v>36</v>
      </c>
      <c r="B33" s="3"/>
      <c r="C33" s="3"/>
      <c r="D33" s="5"/>
      <c r="E33" s="6"/>
    </row>
    <row r="34" spans="1:5" ht="12.75">
      <c r="A34" s="2" t="s">
        <v>37</v>
      </c>
      <c r="B34" s="5">
        <v>736</v>
      </c>
      <c r="C34" s="5">
        <v>1457</v>
      </c>
      <c r="D34" s="5">
        <f>B34-C34</f>
        <v>-721</v>
      </c>
      <c r="E34" s="6">
        <f>B34/C34</f>
        <v>0.5051475634866164</v>
      </c>
    </row>
    <row r="35" spans="1:5" ht="12.75">
      <c r="A35" s="2" t="s">
        <v>38</v>
      </c>
      <c r="B35" s="5">
        <v>0</v>
      </c>
      <c r="C35" s="5">
        <v>10</v>
      </c>
      <c r="D35" s="5">
        <f>B35-C35</f>
        <v>-10</v>
      </c>
      <c r="E35" s="6">
        <f>B35/C35</f>
        <v>0</v>
      </c>
    </row>
    <row r="36" spans="1:5" ht="12.75">
      <c r="A36" s="2" t="s">
        <v>39</v>
      </c>
      <c r="B36" s="5">
        <v>0</v>
      </c>
      <c r="C36" s="5">
        <v>131</v>
      </c>
      <c r="D36" s="5">
        <f>B36-C36</f>
        <v>-131</v>
      </c>
      <c r="E36" s="6">
        <f>B36/C36</f>
        <v>0</v>
      </c>
    </row>
    <row r="37" spans="1:5" ht="12.75">
      <c r="A37" s="2" t="s">
        <v>40</v>
      </c>
      <c r="B37" s="5">
        <v>0</v>
      </c>
      <c r="C37" s="5">
        <v>270</v>
      </c>
      <c r="D37" s="5">
        <f>B37-C37</f>
        <v>-270</v>
      </c>
      <c r="E37" s="6">
        <f>B37/C37</f>
        <v>0</v>
      </c>
    </row>
    <row r="38" spans="1:5" ht="12.75">
      <c r="A38" s="2" t="s">
        <v>41</v>
      </c>
      <c r="B38" s="5">
        <v>0</v>
      </c>
      <c r="C38" s="5">
        <v>57</v>
      </c>
      <c r="D38" s="5">
        <f>B38-C38</f>
        <v>-57</v>
      </c>
      <c r="E38" s="6">
        <f>B38/C38</f>
        <v>0</v>
      </c>
    </row>
    <row r="39" spans="1:5" ht="12.75">
      <c r="A39" s="2" t="s">
        <v>42</v>
      </c>
      <c r="B39" s="5">
        <v>50</v>
      </c>
      <c r="C39" s="5">
        <v>50</v>
      </c>
      <c r="D39" s="5">
        <f>B39-C39</f>
        <v>0</v>
      </c>
      <c r="E39" s="6">
        <f>B39/C39</f>
        <v>1</v>
      </c>
    </row>
    <row r="40" spans="1:5" ht="12.75">
      <c r="A40" s="2" t="s">
        <v>43</v>
      </c>
      <c r="B40" s="5">
        <v>260</v>
      </c>
      <c r="C40" s="5">
        <v>260</v>
      </c>
      <c r="D40" s="5">
        <f>B40-C40</f>
        <v>0</v>
      </c>
      <c r="E40" s="6">
        <f>B40/C40</f>
        <v>1</v>
      </c>
    </row>
    <row r="41" spans="1:5" ht="12.75">
      <c r="A41" s="2" t="s">
        <v>44</v>
      </c>
      <c r="B41" s="5">
        <v>2756</v>
      </c>
      <c r="C41" s="5">
        <v>5516</v>
      </c>
      <c r="D41" s="5">
        <f>B41-C41</f>
        <v>-2760</v>
      </c>
      <c r="E41" s="6">
        <f>B41/C41</f>
        <v>0.49963741841914433</v>
      </c>
    </row>
    <row r="42" spans="1:5" ht="12.75">
      <c r="A42" s="2" t="s">
        <v>45</v>
      </c>
      <c r="B42" s="5">
        <v>0</v>
      </c>
      <c r="C42" s="5">
        <v>50</v>
      </c>
      <c r="D42" s="5">
        <f>B42-C42</f>
        <v>-50</v>
      </c>
      <c r="E42" s="6">
        <f>B42/C42</f>
        <v>0</v>
      </c>
    </row>
    <row r="43" spans="1:5" ht="12.75">
      <c r="A43" s="2" t="s">
        <v>46</v>
      </c>
      <c r="B43" s="5">
        <v>0</v>
      </c>
      <c r="C43" s="5">
        <v>208</v>
      </c>
      <c r="D43" s="5">
        <f>B43-C43</f>
        <v>-208</v>
      </c>
      <c r="E43" s="6">
        <f>B43/C43</f>
        <v>0</v>
      </c>
    </row>
    <row r="44" spans="1:5" ht="12.75">
      <c r="A44" s="7" t="s">
        <v>47</v>
      </c>
      <c r="B44" s="8">
        <f>SUM(B34:B43)</f>
        <v>3802</v>
      </c>
      <c r="C44" s="8">
        <f>SUM(C34:C43)</f>
        <v>8009</v>
      </c>
      <c r="D44" s="5">
        <f>B44-C44</f>
        <v>-4207</v>
      </c>
      <c r="E44" s="6">
        <f>B44/C44</f>
        <v>0.4747159445623673</v>
      </c>
    </row>
    <row r="45" spans="1:5" ht="12.75">
      <c r="A45" s="9" t="s">
        <v>48</v>
      </c>
      <c r="B45" s="8">
        <f>SUM(B20,B32,B44)</f>
        <v>11966.64</v>
      </c>
      <c r="C45" s="8">
        <f>SUM(C20,C32,C44)</f>
        <v>26116</v>
      </c>
      <c r="D45" s="5">
        <f>B45-C45</f>
        <v>-14149.36</v>
      </c>
      <c r="E45" s="6">
        <f>B45/C45</f>
        <v>0.4582110583550314</v>
      </c>
    </row>
    <row r="46" spans="1:5" ht="12.75">
      <c r="A46" s="9" t="s">
        <v>49</v>
      </c>
      <c r="B46" s="8">
        <f>B7-B45</f>
        <v>3938.130000000001</v>
      </c>
      <c r="C46" s="5">
        <v>0</v>
      </c>
      <c r="D46" s="5">
        <f>-(B46-C46)</f>
        <v>-3938.130000000001</v>
      </c>
      <c r="E46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" width="36.7109375" style="10" customWidth="1"/>
    <col min="2" max="16384" width="11.8515625" style="10" customWidth="1"/>
  </cols>
  <sheetData>
    <row r="1" spans="1:4" ht="12.75">
      <c r="A1" s="1" t="s">
        <v>50</v>
      </c>
      <c r="B1" s="1" t="s">
        <v>51</v>
      </c>
      <c r="C1" s="11" t="s">
        <v>52</v>
      </c>
      <c r="D1" s="11" t="s">
        <v>52</v>
      </c>
    </row>
    <row r="2" ht="12.75">
      <c r="A2" s="2" t="s">
        <v>53</v>
      </c>
    </row>
    <row r="3" ht="12.75">
      <c r="A3" s="2" t="s">
        <v>54</v>
      </c>
    </row>
    <row r="4" ht="12.75">
      <c r="A4" s="2" t="s">
        <v>55</v>
      </c>
    </row>
    <row r="5" spans="1:2" ht="12.75">
      <c r="A5" s="2" t="s">
        <v>56</v>
      </c>
      <c r="B5" s="5">
        <v>9706.74</v>
      </c>
    </row>
    <row r="6" spans="1:2" ht="12.75">
      <c r="A6" s="2" t="s">
        <v>57</v>
      </c>
      <c r="B6" s="5">
        <v>22580.46</v>
      </c>
    </row>
    <row r="7" spans="1:2" ht="12.75">
      <c r="A7" s="7" t="s">
        <v>58</v>
      </c>
      <c r="B7" s="8">
        <f>SUM(B5:B6)</f>
        <v>32287.199999999997</v>
      </c>
    </row>
    <row r="8" ht="12.75">
      <c r="A8" s="2" t="s">
        <v>59</v>
      </c>
    </row>
    <row r="9" spans="1:2" ht="12.75">
      <c r="A9" s="2" t="s">
        <v>60</v>
      </c>
      <c r="B9" s="5">
        <v>1723</v>
      </c>
    </row>
    <row r="10" spans="1:2" ht="12.75">
      <c r="A10" s="7" t="s">
        <v>61</v>
      </c>
      <c r="B10" s="8">
        <f>SUM(B9)</f>
        <v>1723</v>
      </c>
    </row>
    <row r="11" spans="1:3" ht="12.75">
      <c r="A11" s="7" t="s">
        <v>62</v>
      </c>
      <c r="B11" s="2" t="s">
        <v>52</v>
      </c>
      <c r="C11" s="8">
        <f>SUM(B7,B10)</f>
        <v>34010.2</v>
      </c>
    </row>
    <row r="12" ht="12.75">
      <c r="A12" s="2" t="s">
        <v>63</v>
      </c>
    </row>
    <row r="13" spans="1:2" ht="12.75">
      <c r="A13" s="2" t="s">
        <v>64</v>
      </c>
      <c r="B13" s="5">
        <v>466454.97</v>
      </c>
    </row>
    <row r="14" spans="1:2" ht="12.75">
      <c r="A14" s="2" t="s">
        <v>65</v>
      </c>
      <c r="B14" s="5">
        <v>50000</v>
      </c>
    </row>
    <row r="15" spans="1:3" ht="12.75">
      <c r="A15" s="7" t="s">
        <v>66</v>
      </c>
      <c r="B15" s="2" t="s">
        <v>52</v>
      </c>
      <c r="C15" s="8">
        <f>SUM(B13:B14)</f>
        <v>516454.97</v>
      </c>
    </row>
    <row r="16" ht="12.75">
      <c r="A16" s="2" t="s">
        <v>67</v>
      </c>
    </row>
    <row r="17" ht="12.75">
      <c r="A17" s="2" t="s">
        <v>68</v>
      </c>
    </row>
    <row r="18" spans="1:2" ht="12.75">
      <c r="A18" s="2" t="s">
        <v>69</v>
      </c>
      <c r="B18" s="5">
        <v>1000</v>
      </c>
    </row>
    <row r="19" spans="1:2" ht="12.75">
      <c r="A19" s="2" t="s">
        <v>70</v>
      </c>
      <c r="B19" s="5">
        <v>2103.17</v>
      </c>
    </row>
    <row r="20" spans="1:2" ht="12.75">
      <c r="A20" s="2" t="s">
        <v>71</v>
      </c>
      <c r="B20" s="5">
        <v>1061.93</v>
      </c>
    </row>
    <row r="21" spans="1:2" ht="12.75">
      <c r="A21" s="2" t="s">
        <v>72</v>
      </c>
      <c r="B21" s="5">
        <v>1094.32</v>
      </c>
    </row>
    <row r="22" spans="1:2" ht="12.75">
      <c r="A22" s="2" t="s">
        <v>73</v>
      </c>
      <c r="B22" s="5">
        <v>1041.02</v>
      </c>
    </row>
    <row r="23" spans="1:2" ht="12.75">
      <c r="A23" s="2" t="s">
        <v>74</v>
      </c>
      <c r="B23" s="5">
        <v>1061.59</v>
      </c>
    </row>
    <row r="24" spans="1:2" ht="12.75">
      <c r="A24" s="2" t="s">
        <v>75</v>
      </c>
      <c r="B24" s="5">
        <v>1103.17</v>
      </c>
    </row>
    <row r="25" spans="1:2" ht="12.75">
      <c r="A25" s="2" t="s">
        <v>76</v>
      </c>
      <c r="B25" s="5">
        <v>2020</v>
      </c>
    </row>
    <row r="26" spans="1:3" ht="12.75">
      <c r="A26" s="7" t="s">
        <v>66</v>
      </c>
      <c r="B26" s="2" t="s">
        <v>52</v>
      </c>
      <c r="C26" s="8">
        <f>SUM(B18:B25)</f>
        <v>10485.2</v>
      </c>
    </row>
    <row r="27" spans="1:4" ht="12.75">
      <c r="A27" s="7" t="s">
        <v>77</v>
      </c>
      <c r="B27" s="2" t="s">
        <v>52</v>
      </c>
      <c r="C27" s="2" t="s">
        <v>52</v>
      </c>
      <c r="D27" s="8">
        <f>SUM(C11,C15,C26)</f>
        <v>560950.3699999999</v>
      </c>
    </row>
    <row r="28" ht="12.75">
      <c r="A28" s="2" t="s">
        <v>78</v>
      </c>
    </row>
    <row r="29" ht="12.75">
      <c r="A29" s="2" t="s">
        <v>79</v>
      </c>
    </row>
    <row r="30" ht="12.75">
      <c r="A30" s="2" t="s">
        <v>80</v>
      </c>
    </row>
    <row r="31" spans="1:2" ht="12.75">
      <c r="A31" s="2" t="s">
        <v>81</v>
      </c>
      <c r="B31" s="5">
        <v>525.49</v>
      </c>
    </row>
    <row r="32" spans="1:2" ht="12.75">
      <c r="A32" s="2" t="s">
        <v>82</v>
      </c>
      <c r="B32" s="5">
        <v>1000</v>
      </c>
    </row>
    <row r="33" spans="1:2" ht="12.75">
      <c r="A33" s="2" t="s">
        <v>83</v>
      </c>
      <c r="B33" s="5">
        <v>3000</v>
      </c>
    </row>
    <row r="34" spans="1:2" ht="12.75">
      <c r="A34" s="2" t="s">
        <v>84</v>
      </c>
      <c r="B34" s="5">
        <v>1225</v>
      </c>
    </row>
    <row r="35" ht="12.75">
      <c r="A35" s="2" t="s">
        <v>85</v>
      </c>
    </row>
    <row r="36" spans="1:2" ht="12.75">
      <c r="A36" s="2" t="s">
        <v>86</v>
      </c>
      <c r="B36" s="5">
        <v>834.52</v>
      </c>
    </row>
    <row r="37" spans="1:2" ht="12.75">
      <c r="A37" s="2" t="s">
        <v>87</v>
      </c>
      <c r="B37" s="5">
        <v>1800</v>
      </c>
    </row>
    <row r="38" spans="1:2" ht="12.75">
      <c r="A38" s="2" t="s">
        <v>88</v>
      </c>
      <c r="B38" s="8">
        <f>SUM(B36:B37)</f>
        <v>2634.52</v>
      </c>
    </row>
    <row r="39" spans="1:3" ht="12.75">
      <c r="A39" s="7" t="s">
        <v>89</v>
      </c>
      <c r="B39" s="2" t="s">
        <v>52</v>
      </c>
      <c r="C39" s="8">
        <f>SUM(B31:B37)</f>
        <v>8385.01</v>
      </c>
    </row>
    <row r="40" ht="12.75">
      <c r="A40" s="2" t="s">
        <v>90</v>
      </c>
    </row>
    <row r="41" spans="1:2" ht="12.75">
      <c r="A41" s="2" t="s">
        <v>91</v>
      </c>
      <c r="B41" s="5">
        <v>24331.56</v>
      </c>
    </row>
    <row r="42" spans="1:2" ht="12.75">
      <c r="A42" s="2" t="s">
        <v>92</v>
      </c>
      <c r="B42" s="5">
        <v>28202.81</v>
      </c>
    </row>
    <row r="43" spans="1:3" ht="12.75">
      <c r="A43" s="7" t="s">
        <v>93</v>
      </c>
      <c r="B43" s="2" t="s">
        <v>52</v>
      </c>
      <c r="C43" s="8">
        <f>SUM(B41:B42)</f>
        <v>52534.37</v>
      </c>
    </row>
    <row r="44" spans="1:4" ht="12.75">
      <c r="A44" s="7" t="s">
        <v>94</v>
      </c>
      <c r="B44" s="2" t="s">
        <v>52</v>
      </c>
      <c r="C44" s="2" t="s">
        <v>52</v>
      </c>
      <c r="D44" s="8">
        <f>SUM(C39,C43)</f>
        <v>60919.380000000005</v>
      </c>
    </row>
    <row r="45" ht="12.75">
      <c r="A45" s="2" t="s">
        <v>95</v>
      </c>
    </row>
    <row r="46" spans="1:2" ht="12.75">
      <c r="A46" s="2" t="s">
        <v>96</v>
      </c>
      <c r="B46" s="5">
        <v>456814.61</v>
      </c>
    </row>
    <row r="47" spans="1:2" ht="12.75">
      <c r="A47" s="2" t="s">
        <v>97</v>
      </c>
      <c r="B47" s="5">
        <v>96</v>
      </c>
    </row>
    <row r="48" spans="1:2" ht="12.75">
      <c r="A48" s="2" t="s">
        <v>98</v>
      </c>
      <c r="B48" s="5">
        <v>39482.25</v>
      </c>
    </row>
    <row r="49" spans="1:2" ht="12.75">
      <c r="A49" s="2" t="s">
        <v>99</v>
      </c>
      <c r="B49" s="5">
        <v>3638.13</v>
      </c>
    </row>
    <row r="50" spans="1:3" ht="12.75">
      <c r="A50" s="7" t="s">
        <v>100</v>
      </c>
      <c r="B50" s="2" t="s">
        <v>52</v>
      </c>
      <c r="C50" s="8">
        <f>SUM(B46:B49)</f>
        <v>500030.99</v>
      </c>
    </row>
    <row r="51" spans="1:4" ht="12.75">
      <c r="A51" s="7" t="s">
        <v>101</v>
      </c>
      <c r="B51" s="2" t="s">
        <v>52</v>
      </c>
      <c r="C51" s="2" t="s">
        <v>52</v>
      </c>
      <c r="D51" s="8">
        <f>SUM(C39,C43,C50)</f>
        <v>560950.37</v>
      </c>
    </row>
    <row r="53" ht="12.75">
      <c r="A53" s="12" t="s">
        <v>102</v>
      </c>
    </row>
    <row r="54" spans="1:2" ht="12.75">
      <c r="A54" s="2" t="s">
        <v>103</v>
      </c>
      <c r="B54" s="5">
        <f>C11</f>
        <v>34010.2</v>
      </c>
    </row>
    <row r="55" spans="1:2" ht="12.75">
      <c r="A55" s="2" t="s">
        <v>104</v>
      </c>
      <c r="B55" s="5">
        <f>C26</f>
        <v>10485.2</v>
      </c>
    </row>
    <row r="56" spans="1:2" ht="12.75">
      <c r="A56" s="2" t="s">
        <v>105</v>
      </c>
      <c r="B56" s="5">
        <f>-C39</f>
        <v>-8385.01</v>
      </c>
    </row>
    <row r="57" spans="1:2" ht="12.75">
      <c r="A57" s="2" t="s">
        <v>106</v>
      </c>
      <c r="B57" s="5">
        <f>-B42</f>
        <v>-28202.81</v>
      </c>
    </row>
    <row r="58" spans="1:2" ht="12.75">
      <c r="A58" s="7" t="s">
        <v>107</v>
      </c>
      <c r="B58" s="8">
        <f>SUM(B54:B57)</f>
        <v>7907.5799999999945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Barker</dc:creator>
  <cp:keywords/>
  <dc:description/>
  <cp:lastModifiedBy>Mark Barker</cp:lastModifiedBy>
  <cp:lastPrinted>2018-01-21T22:55:39Z</cp:lastPrinted>
  <dcterms:created xsi:type="dcterms:W3CDTF">2018-01-21T20:41:50Z</dcterms:created>
  <dcterms:modified xsi:type="dcterms:W3CDTF">2018-01-22T15:10:45Z</dcterms:modified>
  <cp:category/>
  <cp:version/>
  <cp:contentType/>
  <cp:contentStatus/>
  <cp:revision>12</cp:revision>
</cp:coreProperties>
</file>