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9-01-31-CMMIncome&amp;Expense" sheetId="1" r:id="rId1"/>
    <sheet name="2019-01-31-CMMBalanceSheet" sheetId="2" r:id="rId2"/>
  </sheets>
  <definedNames>
    <definedName name="_xlnm.Print_Titles" localSheetId="0">('2019-01-31-CMMIncome&amp;Expense'!$A:$E,'2019-01-31-CMMIncome&amp;Expense'!$2:$3)</definedName>
  </definedNames>
  <calcPr fullCalcOnLoad="1"/>
</workbook>
</file>

<file path=xl/sharedStrings.xml><?xml version="1.0" encoding="utf-8"?>
<sst xmlns="http://schemas.openxmlformats.org/spreadsheetml/2006/main" count="122" uniqueCount="119">
  <si>
    <t>Jun '18 - Jan '19</t>
  </si>
  <si>
    <t>Budget</t>
  </si>
  <si>
    <t>$ Over Budget</t>
  </si>
  <si>
    <t>$ Remaining</t>
  </si>
  <si>
    <t>% of Budget</t>
  </si>
  <si>
    <t>Income</t>
  </si>
  <si>
    <t>Contributions</t>
  </si>
  <si>
    <t>Interest Income</t>
  </si>
  <si>
    <t>Rental Income</t>
  </si>
  <si>
    <t>Solar Roof Lease</t>
  </si>
  <si>
    <t>Total Income</t>
  </si>
  <si>
    <t>Expense</t>
  </si>
  <si>
    <t>1 Program</t>
  </si>
  <si>
    <t>Budget Committee</t>
  </si>
  <si>
    <t>Hospitality</t>
  </si>
  <si>
    <t>Library</t>
  </si>
  <si>
    <t>Ministry and Counsel Committee</t>
  </si>
  <si>
    <t>Outreach</t>
  </si>
  <si>
    <t>Web Site Expense</t>
  </si>
  <si>
    <t>Outreach - Other</t>
  </si>
  <si>
    <t>Total Outreach</t>
  </si>
  <si>
    <t>Peace &amp; Social Concerns</t>
  </si>
  <si>
    <t>Youth &amp; Religious Ed. Committee</t>
  </si>
  <si>
    <t>Total 1 Program</t>
  </si>
  <si>
    <t>2  Property</t>
  </si>
  <si>
    <t>Building Maintenance</t>
  </si>
  <si>
    <t>Debt Service</t>
  </si>
  <si>
    <t>Donation in Lieu of Taxes</t>
  </si>
  <si>
    <t>Electricity</t>
  </si>
  <si>
    <t>Grounds</t>
  </si>
  <si>
    <t>Insurance</t>
  </si>
  <si>
    <t>Replacement Reserve Expense</t>
  </si>
  <si>
    <t>Snow Removal</t>
  </si>
  <si>
    <t>Supplies - Bldg. &amp; Maintenance</t>
  </si>
  <si>
    <t>Wood Pellets</t>
  </si>
  <si>
    <t>Total 2  Property</t>
  </si>
  <si>
    <t>3 Support</t>
  </si>
  <si>
    <t>AFSC</t>
  </si>
  <si>
    <t>Dover Quarterly Meeting</t>
  </si>
  <si>
    <t>FCNL</t>
  </si>
  <si>
    <t>Friends Camp</t>
  </si>
  <si>
    <t>FWCC</t>
  </si>
  <si>
    <t>Interfaith Council</t>
  </si>
  <si>
    <t>NEYM - Equalization Fund</t>
  </si>
  <si>
    <t>NEYM - General Fund</t>
  </si>
  <si>
    <t>NH Council of Churches</t>
  </si>
  <si>
    <t>NHCADP</t>
  </si>
  <si>
    <t>Woolman Hill</t>
  </si>
  <si>
    <t>Total 3 Support</t>
  </si>
  <si>
    <t>Total Expense</t>
  </si>
  <si>
    <t>Net Income</t>
  </si>
  <si>
    <t>Feb 8, 19</t>
  </si>
  <si>
    <t>ASSETS</t>
  </si>
  <si>
    <t>Current Assets</t>
  </si>
  <si>
    <t>Checking/Savings</t>
  </si>
  <si>
    <t>Checking 123410166</t>
  </si>
  <si>
    <t>Money Market 101049498</t>
  </si>
  <si>
    <t>Total Checking/Savings</t>
  </si>
  <si>
    <t>Other Current Assets</t>
  </si>
  <si>
    <t>Prepaid Electricity</t>
  </si>
  <si>
    <t>Prepaid Expense - Other</t>
  </si>
  <si>
    <t>Prepaid Insurance</t>
  </si>
  <si>
    <t>Total Other Current Assets</t>
  </si>
  <si>
    <t>Total Current Assets</t>
  </si>
  <si>
    <t>Fixed Assets</t>
  </si>
  <si>
    <t>Building</t>
  </si>
  <si>
    <t>Land</t>
  </si>
  <si>
    <t>Total Fixed Assets</t>
  </si>
  <si>
    <t>Other Assets</t>
  </si>
  <si>
    <t>NH Comm. Loan Fund</t>
  </si>
  <si>
    <t>NHCLF 2019 2% L-01623</t>
  </si>
  <si>
    <t>NHCLF 2019 3% L-01400</t>
  </si>
  <si>
    <t>NHCLF 2020 2% L-01396</t>
  </si>
  <si>
    <t>NHCLF 2020 3% L-01496</t>
  </si>
  <si>
    <t>NHCLF 2021 2% L-01398</t>
  </si>
  <si>
    <t>NHCLF 2021 2% L-01733</t>
  </si>
  <si>
    <t>NHCLF 2022 3% L-01622</t>
  </si>
  <si>
    <t>NHCLF 2023 3% L-01399</t>
  </si>
  <si>
    <t>NHCLF 2024 3% L-01862</t>
  </si>
  <si>
    <t>NHCLF 2025 4% L-01861</t>
  </si>
  <si>
    <t>NHCLF 2026 4% L-01860</t>
  </si>
  <si>
    <t>NHCLF 2027 4% L-01859</t>
  </si>
  <si>
    <t>NHCLF 2028 5% L-01858</t>
  </si>
  <si>
    <t>Total NH Comm. Loan Fund</t>
  </si>
  <si>
    <t>Total Other Assets (NH Com Loan Fund)</t>
  </si>
  <si>
    <t>TOTAL ASSETS</t>
  </si>
  <si>
    <t>LIABILITIES &amp; EQUITY</t>
  </si>
  <si>
    <t>Liabilities</t>
  </si>
  <si>
    <t>Current Liabilities</t>
  </si>
  <si>
    <t>Other Current Liabilities</t>
  </si>
  <si>
    <t>Building &amp; Grounds Fund</t>
  </si>
  <si>
    <t xml:space="preserve">   ( $1500 added for spring lanscaping)</t>
  </si>
  <si>
    <t>Friendly Assistance Fund</t>
  </si>
  <si>
    <t>Operating Reserve</t>
  </si>
  <si>
    <t>Solar Grant Funds</t>
  </si>
  <si>
    <t>Special Projects</t>
  </si>
  <si>
    <t>Christine Imbiti - Kakamega</t>
  </si>
  <si>
    <t xml:space="preserve"> ( $360 added Jan mtg for business) </t>
  </si>
  <si>
    <t>Social Justice</t>
  </si>
  <si>
    <t>Total Special Projects</t>
  </si>
  <si>
    <t>Total Other Current Liabilities</t>
  </si>
  <si>
    <t xml:space="preserve"> </t>
  </si>
  <si>
    <t>Total Current Liabilities</t>
  </si>
  <si>
    <t>Long Term Liabilities</t>
  </si>
  <si>
    <t>Mortgage Loan 1</t>
  </si>
  <si>
    <t>Replacement Reserve</t>
  </si>
  <si>
    <t>Total Long Term Liabilities</t>
  </si>
  <si>
    <t>Total Liabilities</t>
  </si>
  <si>
    <t>Equity</t>
  </si>
  <si>
    <t>General Fund Balance</t>
  </si>
  <si>
    <t>Unrestricted Net Assets</t>
  </si>
  <si>
    <t>Total Equity</t>
  </si>
  <si>
    <t>TOTAL LIABILITIES &amp; EQUITY</t>
  </si>
  <si>
    <t>total current assets</t>
  </si>
  <si>
    <t>NH CLF CD's</t>
  </si>
  <si>
    <t>Total Available assets</t>
  </si>
  <si>
    <t>minus</t>
  </si>
  <si>
    <t>YTD Net Income</t>
  </si>
  <si>
    <t>Net Unrestricted Funds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</si>
</sst>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(\$* #,##0.00_);_(\$* \(#,##0.00\);_(\$* \-??_);_(@_)"/>
    <numFmt numFmtId="167" formatCode="#,##0.00;\-#,##0.00"/>
    <numFmt numFmtId="168" formatCode="#,##0.0#%;\-#,##0.0#%"/>
    <numFmt numFmtId="169" formatCode="#,##0"/>
    <numFmt numFmtId="170" formatCode="0%"/>
    <numFmt numFmtId="171" formatCode="\$#,##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6" fontId="2" fillId="0" borderId="2" xfId="17" applyFont="1" applyFill="1" applyBorder="1" applyAlignment="1" applyProtection="1">
      <alignment horizontal="center"/>
      <protection/>
    </xf>
    <xf numFmtId="165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9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171" fontId="5" fillId="0" borderId="4" xfId="0" applyNumberFormat="1" applyFont="1" applyBorder="1" applyAlignment="1">
      <alignment/>
    </xf>
    <xf numFmtId="171" fontId="5" fillId="0" borderId="0" xfId="0" applyNumberFormat="1" applyFont="1" applyAlignment="1">
      <alignment/>
    </xf>
    <xf numFmtId="171" fontId="5" fillId="0" borderId="5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70" fontId="5" fillId="0" borderId="4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center"/>
    </xf>
    <xf numFmtId="169" fontId="4" fillId="0" borderId="6" xfId="0" applyNumberFormat="1" applyFont="1" applyBorder="1" applyAlignment="1">
      <alignment/>
    </xf>
    <xf numFmtId="170" fontId="4" fillId="0" borderId="6" xfId="0" applyNumberFormat="1" applyFont="1" applyBorder="1" applyAlignment="1">
      <alignment/>
    </xf>
    <xf numFmtId="169" fontId="4" fillId="0" borderId="7" xfId="0" applyNumberFormat="1" applyFont="1" applyBorder="1" applyAlignment="1">
      <alignment/>
    </xf>
    <xf numFmtId="170" fontId="4" fillId="0" borderId="7" xfId="0" applyNumberFormat="1" applyFont="1" applyBorder="1" applyAlignment="1">
      <alignment/>
    </xf>
    <xf numFmtId="171" fontId="2" fillId="0" borderId="8" xfId="0" applyNumberFormat="1" applyFont="1" applyBorder="1" applyAlignment="1">
      <alignment horizontal="left"/>
    </xf>
    <xf numFmtId="171" fontId="2" fillId="0" borderId="3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70" fontId="2" fillId="0" borderId="8" xfId="0" applyNumberFormat="1" applyFont="1" applyBorder="1" applyAlignment="1">
      <alignment horizontal="left"/>
    </xf>
    <xf numFmtId="171" fontId="6" fillId="0" borderId="4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9" fontId="6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165" fontId="2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 horizontal="left"/>
    </xf>
    <xf numFmtId="169" fontId="4" fillId="0" borderId="6" xfId="0" applyNumberFormat="1" applyFont="1" applyBorder="1" applyAlignment="1">
      <alignment horizontal="left"/>
    </xf>
    <xf numFmtId="169" fontId="0" fillId="0" borderId="6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4" fillId="0" borderId="9" xfId="0" applyNumberFormat="1" applyFont="1" applyBorder="1" applyAlignment="1">
      <alignment/>
    </xf>
    <xf numFmtId="171" fontId="2" fillId="0" borderId="4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4" fillId="0" borderId="11" xfId="0" applyNumberFormat="1" applyFont="1" applyBorder="1" applyAlignment="1">
      <alignment/>
    </xf>
    <xf numFmtId="171" fontId="2" fillId="0" borderId="12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8" fillId="0" borderId="6" xfId="0" applyNumberFormat="1" applyFont="1" applyBorder="1" applyAlignment="1">
      <alignment/>
    </xf>
    <xf numFmtId="171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140625" defaultRowHeight="15"/>
  <cols>
    <col min="1" max="4" width="3.00390625" style="1" customWidth="1"/>
    <col min="5" max="5" width="25.28125" style="1" customWidth="1"/>
    <col min="6" max="6" width="13.28125" style="2" customWidth="1"/>
    <col min="7" max="7" width="2.28125" style="2" customWidth="1"/>
    <col min="8" max="8" width="8.421875" style="2" customWidth="1"/>
    <col min="9" max="9" width="2.28125" style="2" customWidth="1"/>
    <col min="10" max="10" width="0" style="2" hidden="1" customWidth="1"/>
    <col min="11" max="11" width="12.00390625" style="2" customWidth="1"/>
    <col min="12" max="12" width="2.28125" style="2" customWidth="1"/>
    <col min="13" max="13" width="10.28125" style="2" customWidth="1"/>
  </cols>
  <sheetData>
    <row r="1" ht="21.75" customHeight="1"/>
    <row r="2" spans="1:13" ht="22.5" customHeight="1">
      <c r="A2" s="3"/>
      <c r="B2" s="3"/>
      <c r="C2" s="3"/>
      <c r="D2" s="3"/>
      <c r="E2" s="3"/>
      <c r="F2" s="4"/>
      <c r="G2" s="5"/>
      <c r="H2" s="4"/>
      <c r="I2" s="5"/>
      <c r="J2" s="4"/>
      <c r="K2" s="4"/>
      <c r="L2" s="5"/>
      <c r="M2" s="4"/>
    </row>
    <row r="3" spans="1:13" s="9" customFormat="1" ht="12.75">
      <c r="A3" s="6"/>
      <c r="B3" s="6"/>
      <c r="C3" s="6"/>
      <c r="D3" s="6"/>
      <c r="E3" s="6"/>
      <c r="F3" s="7" t="s">
        <v>0</v>
      </c>
      <c r="G3" s="8"/>
      <c r="H3" s="7" t="s">
        <v>1</v>
      </c>
      <c r="I3" s="8"/>
      <c r="J3" s="9" t="s">
        <v>2</v>
      </c>
      <c r="K3" s="10" t="s">
        <v>3</v>
      </c>
      <c r="L3" s="8"/>
      <c r="M3" s="7" t="s">
        <v>4</v>
      </c>
    </row>
    <row r="4" spans="1:13" ht="12.75">
      <c r="A4" s="3"/>
      <c r="B4" s="11" t="s">
        <v>5</v>
      </c>
      <c r="C4" s="3"/>
      <c r="D4" s="3"/>
      <c r="E4" s="3"/>
      <c r="F4" s="12"/>
      <c r="G4" s="13"/>
      <c r="H4" s="12"/>
      <c r="I4" s="13"/>
      <c r="J4" s="12"/>
      <c r="K4" s="12"/>
      <c r="L4" s="13"/>
      <c r="M4" s="14"/>
    </row>
    <row r="5" spans="1:13" ht="12" customHeight="1">
      <c r="A5" s="3"/>
      <c r="B5" s="3"/>
      <c r="C5" s="3" t="s">
        <v>6</v>
      </c>
      <c r="D5" s="3"/>
      <c r="E5" s="3"/>
      <c r="F5" s="15">
        <v>15958.25</v>
      </c>
      <c r="G5" s="15"/>
      <c r="H5" s="15">
        <v>25271</v>
      </c>
      <c r="I5" s="15"/>
      <c r="J5" s="15">
        <f>ROUND((F5-H5),5)</f>
        <v>-9312.75</v>
      </c>
      <c r="K5" s="15">
        <f>-J5</f>
        <v>9312.75</v>
      </c>
      <c r="L5" s="13"/>
      <c r="M5" s="16">
        <f>ROUND(IF(H5=0,IF(F5=0,0,1),F5/H5),5)</f>
        <v>0.63148</v>
      </c>
    </row>
    <row r="6" spans="1:13" ht="12" customHeight="1">
      <c r="A6" s="3"/>
      <c r="B6" s="3"/>
      <c r="C6" s="3" t="s">
        <v>7</v>
      </c>
      <c r="D6" s="3"/>
      <c r="E6" s="3"/>
      <c r="F6" s="15">
        <v>21.09</v>
      </c>
      <c r="G6" s="15"/>
      <c r="H6" s="15">
        <v>680</v>
      </c>
      <c r="I6" s="15"/>
      <c r="J6" s="15">
        <f>ROUND((F6-H6),5)</f>
        <v>-658.91</v>
      </c>
      <c r="K6" s="15">
        <f>-J6</f>
        <v>658.91</v>
      </c>
      <c r="L6" s="13"/>
      <c r="M6" s="16">
        <f>ROUND(IF(H6=0,IF(F6=0,0,1),F6/H6),5)</f>
        <v>0.03101</v>
      </c>
    </row>
    <row r="7" spans="1:13" ht="12" customHeight="1">
      <c r="A7" s="3"/>
      <c r="B7" s="3"/>
      <c r="C7" s="3" t="s">
        <v>8</v>
      </c>
      <c r="D7" s="3"/>
      <c r="E7" s="3"/>
      <c r="F7" s="17">
        <v>1045</v>
      </c>
      <c r="G7" s="15"/>
      <c r="H7" s="17">
        <v>1380</v>
      </c>
      <c r="I7" s="15"/>
      <c r="J7" s="17">
        <f>ROUND((F7-H7),5)</f>
        <v>-335</v>
      </c>
      <c r="K7" s="17">
        <f>-J7</f>
        <v>335</v>
      </c>
      <c r="L7" s="13"/>
      <c r="M7" s="18">
        <f>ROUND(IF(H7=0,IF(F7=0,0,1),F7/H7),5)</f>
        <v>0.75725</v>
      </c>
    </row>
    <row r="8" spans="1:13" ht="12" customHeight="1">
      <c r="A8" s="3"/>
      <c r="B8" s="3"/>
      <c r="C8" s="3" t="s">
        <v>9</v>
      </c>
      <c r="D8" s="3"/>
      <c r="E8" s="3"/>
      <c r="F8" s="19">
        <v>240</v>
      </c>
      <c r="G8" s="19"/>
      <c r="H8" s="19"/>
      <c r="I8" s="19"/>
      <c r="J8" s="19"/>
      <c r="K8" s="19"/>
      <c r="L8" s="20"/>
      <c r="M8" s="21"/>
    </row>
    <row r="9" spans="1:13" ht="12.75">
      <c r="A9" s="3"/>
      <c r="B9" s="11" t="s">
        <v>10</v>
      </c>
      <c r="C9" s="3"/>
      <c r="D9" s="3"/>
      <c r="E9" s="3"/>
      <c r="F9" s="22">
        <f>ROUND(SUM(F4:F8),5)</f>
        <v>17264.34</v>
      </c>
      <c r="G9" s="23"/>
      <c r="H9" s="22">
        <f>ROUND(SUM(H4:H8),5)</f>
        <v>27331</v>
      </c>
      <c r="I9" s="23"/>
      <c r="J9" s="23">
        <f>ROUND((F9-H9),5)</f>
        <v>-10066.66</v>
      </c>
      <c r="K9" s="24">
        <f>-J9</f>
        <v>10066.66</v>
      </c>
      <c r="L9" s="25"/>
      <c r="M9" s="26">
        <f>ROUND(IF(H9=0,IF(F9=0,0,1),F9/H9),5)</f>
        <v>0.63168</v>
      </c>
    </row>
    <row r="10" spans="1:13" ht="21.75" customHeight="1">
      <c r="A10" s="3"/>
      <c r="B10" s="3" t="s">
        <v>11</v>
      </c>
      <c r="C10" s="3"/>
      <c r="D10" s="3"/>
      <c r="E10" s="3"/>
      <c r="F10" s="15"/>
      <c r="G10" s="15"/>
      <c r="H10" s="15"/>
      <c r="I10" s="15"/>
      <c r="J10" s="15"/>
      <c r="K10" s="15"/>
      <c r="L10" s="13"/>
      <c r="M10" s="16"/>
    </row>
    <row r="11" spans="1:13" ht="18" customHeight="1">
      <c r="A11" s="3"/>
      <c r="B11" s="27"/>
      <c r="C11" s="25" t="s">
        <v>12</v>
      </c>
      <c r="D11" s="3"/>
      <c r="E11" s="3"/>
      <c r="F11" s="15"/>
      <c r="G11" s="15"/>
      <c r="H11" s="15"/>
      <c r="I11" s="15"/>
      <c r="J11" s="15"/>
      <c r="K11" s="15"/>
      <c r="L11" s="13"/>
      <c r="M11" s="16"/>
    </row>
    <row r="12" spans="1:13" ht="12" customHeight="1">
      <c r="A12" s="3"/>
      <c r="B12" s="3"/>
      <c r="C12" s="3"/>
      <c r="D12" s="13" t="s">
        <v>13</v>
      </c>
      <c r="E12" s="3"/>
      <c r="F12" s="15">
        <v>21.29</v>
      </c>
      <c r="G12" s="15"/>
      <c r="H12" s="15">
        <v>30</v>
      </c>
      <c r="I12" s="15"/>
      <c r="J12" s="15">
        <f>ROUND((F12-H12),5)</f>
        <v>-8.71</v>
      </c>
      <c r="K12" s="15">
        <f aca="true" t="shared" si="0" ref="K12:K48">-J12</f>
        <v>8.71</v>
      </c>
      <c r="L12" s="13"/>
      <c r="M12" s="16">
        <f>ROUND(IF(H12=0,IF(F12=0,0,1),F12/H12),5)</f>
        <v>0.70967</v>
      </c>
    </row>
    <row r="13" spans="1:13" ht="12" customHeight="1">
      <c r="A13" s="3"/>
      <c r="B13" s="3"/>
      <c r="C13" s="3"/>
      <c r="D13" s="13" t="s">
        <v>14</v>
      </c>
      <c r="E13" s="3"/>
      <c r="F13" s="15">
        <v>78</v>
      </c>
      <c r="G13" s="15"/>
      <c r="H13" s="15">
        <v>180</v>
      </c>
      <c r="I13" s="15"/>
      <c r="J13" s="15">
        <f>ROUND((F13-H13),5)</f>
        <v>-102</v>
      </c>
      <c r="K13" s="15">
        <f t="shared" si="0"/>
        <v>102</v>
      </c>
      <c r="L13" s="13"/>
      <c r="M13" s="16">
        <f>ROUND(IF(H13=0,IF(F13=0,0,1),F13/H13),5)</f>
        <v>0.43333</v>
      </c>
    </row>
    <row r="14" spans="1:13" ht="12" customHeight="1">
      <c r="A14" s="3"/>
      <c r="B14" s="3"/>
      <c r="C14" s="3"/>
      <c r="D14" s="13" t="s">
        <v>15</v>
      </c>
      <c r="E14" s="3"/>
      <c r="F14" s="15">
        <v>0</v>
      </c>
      <c r="G14" s="15"/>
      <c r="H14" s="15">
        <v>50</v>
      </c>
      <c r="I14" s="15"/>
      <c r="J14" s="15">
        <f>ROUND((F14-H14),5)</f>
        <v>-50</v>
      </c>
      <c r="K14" s="15">
        <f t="shared" si="0"/>
        <v>50</v>
      </c>
      <c r="L14" s="13"/>
      <c r="M14" s="16">
        <f>ROUND(IF(H14=0,IF(F14=0,0,1),F14/H14),5)</f>
        <v>0</v>
      </c>
    </row>
    <row r="15" spans="1:13" ht="12" customHeight="1">
      <c r="A15" s="3"/>
      <c r="B15" s="3"/>
      <c r="C15" s="3"/>
      <c r="D15" s="13" t="s">
        <v>16</v>
      </c>
      <c r="E15" s="3"/>
      <c r="F15" s="15">
        <v>157</v>
      </c>
      <c r="G15" s="15"/>
      <c r="H15" s="15">
        <v>175</v>
      </c>
      <c r="I15" s="15"/>
      <c r="J15" s="15">
        <f>ROUND((F15-H15),5)</f>
        <v>-18</v>
      </c>
      <c r="K15" s="15">
        <f t="shared" si="0"/>
        <v>18</v>
      </c>
      <c r="L15" s="13"/>
      <c r="M15" s="16">
        <f>ROUND(IF(H15=0,IF(F15=0,0,1),F15/H15),5)</f>
        <v>0.89714</v>
      </c>
    </row>
    <row r="16" spans="1:13" ht="12" customHeight="1">
      <c r="A16" s="3"/>
      <c r="B16" s="3"/>
      <c r="C16" s="3"/>
      <c r="D16" s="13" t="s">
        <v>17</v>
      </c>
      <c r="E16" s="3"/>
      <c r="F16" s="15"/>
      <c r="G16" s="15"/>
      <c r="H16" s="15"/>
      <c r="I16" s="15"/>
      <c r="J16" s="15"/>
      <c r="K16" s="15">
        <f t="shared" si="0"/>
        <v>0</v>
      </c>
      <c r="L16" s="13"/>
      <c r="M16" s="16"/>
    </row>
    <row r="17" spans="1:13" ht="12" customHeight="1">
      <c r="A17" s="3"/>
      <c r="B17" s="3"/>
      <c r="C17" s="3"/>
      <c r="D17" s="13"/>
      <c r="E17" s="13" t="s">
        <v>18</v>
      </c>
      <c r="F17" s="28">
        <v>0</v>
      </c>
      <c r="G17" s="15"/>
      <c r="H17" s="28">
        <v>280</v>
      </c>
      <c r="I17" s="15"/>
      <c r="J17" s="15">
        <f aca="true" t="shared" si="1" ref="J17:J22">ROUND((F17-H17),5)</f>
        <v>-280</v>
      </c>
      <c r="K17" s="28">
        <f t="shared" si="0"/>
        <v>280</v>
      </c>
      <c r="L17" s="13"/>
      <c r="M17" s="29">
        <f aca="true" t="shared" si="2" ref="M17:M22">ROUND(IF(H17=0,IF(F17=0,0,1),F17/H17),5)</f>
        <v>0</v>
      </c>
    </row>
    <row r="18" spans="1:13" ht="12" customHeight="1">
      <c r="A18" s="3"/>
      <c r="B18" s="3"/>
      <c r="C18" s="3"/>
      <c r="D18" s="13"/>
      <c r="E18" s="13" t="s">
        <v>19</v>
      </c>
      <c r="F18" s="30">
        <v>273.71</v>
      </c>
      <c r="G18" s="17"/>
      <c r="H18" s="30">
        <v>260</v>
      </c>
      <c r="I18" s="17"/>
      <c r="J18" s="17">
        <f t="shared" si="1"/>
        <v>13.71</v>
      </c>
      <c r="K18" s="30">
        <f t="shared" si="0"/>
        <v>-13.71</v>
      </c>
      <c r="L18" s="31"/>
      <c r="M18" s="32">
        <f t="shared" si="2"/>
        <v>1.05273</v>
      </c>
    </row>
    <row r="19" spans="1:13" ht="12" customHeight="1">
      <c r="A19" s="3"/>
      <c r="B19" s="3"/>
      <c r="C19" s="3"/>
      <c r="D19" s="3" t="s">
        <v>20</v>
      </c>
      <c r="E19" s="13"/>
      <c r="F19" s="17">
        <f>ROUND(SUM(F16:F18),5)</f>
        <v>273.71</v>
      </c>
      <c r="G19" s="17"/>
      <c r="H19" s="17">
        <f>ROUND(SUM(H16:H18),5)</f>
        <v>540</v>
      </c>
      <c r="I19" s="17"/>
      <c r="J19" s="17">
        <f t="shared" si="1"/>
        <v>-266.29</v>
      </c>
      <c r="K19" s="17">
        <f t="shared" si="0"/>
        <v>266.29</v>
      </c>
      <c r="L19" s="31"/>
      <c r="M19" s="18">
        <f t="shared" si="2"/>
        <v>0.50687</v>
      </c>
    </row>
    <row r="20" spans="1:13" ht="12" customHeight="1">
      <c r="A20" s="3"/>
      <c r="B20" s="3"/>
      <c r="C20" s="3"/>
      <c r="D20" s="13" t="s">
        <v>21</v>
      </c>
      <c r="E20" s="3"/>
      <c r="F20" s="15">
        <v>250</v>
      </c>
      <c r="G20" s="15"/>
      <c r="H20" s="15">
        <v>300</v>
      </c>
      <c r="I20" s="15"/>
      <c r="J20" s="15">
        <f t="shared" si="1"/>
        <v>-50</v>
      </c>
      <c r="K20" s="15">
        <f t="shared" si="0"/>
        <v>50</v>
      </c>
      <c r="L20" s="13"/>
      <c r="M20" s="16">
        <f t="shared" si="2"/>
        <v>0.83333</v>
      </c>
    </row>
    <row r="21" spans="1:13" ht="12" customHeight="1">
      <c r="A21" s="3"/>
      <c r="B21" s="3"/>
      <c r="C21" s="3"/>
      <c r="D21" s="13" t="s">
        <v>22</v>
      </c>
      <c r="E21" s="3"/>
      <c r="F21" s="33">
        <v>96.89</v>
      </c>
      <c r="G21" s="17"/>
      <c r="H21" s="33">
        <v>300</v>
      </c>
      <c r="I21" s="17"/>
      <c r="J21" s="33">
        <f t="shared" si="1"/>
        <v>-203.11</v>
      </c>
      <c r="K21" s="33">
        <f t="shared" si="0"/>
        <v>203.11</v>
      </c>
      <c r="L21" s="31"/>
      <c r="M21" s="34">
        <f t="shared" si="2"/>
        <v>0.32297</v>
      </c>
    </row>
    <row r="22" spans="1:13" ht="12" customHeight="1">
      <c r="A22" s="3"/>
      <c r="B22" s="3"/>
      <c r="C22" s="3" t="s">
        <v>23</v>
      </c>
      <c r="D22" s="13"/>
      <c r="E22" s="3"/>
      <c r="F22" s="35">
        <f>ROUND(SUM(F11:F15)+SUM(F19:F21),5)</f>
        <v>876.89</v>
      </c>
      <c r="G22" s="17"/>
      <c r="H22" s="35">
        <f>ROUND(SUM(H11:H15)+SUM(H19:H21),5)</f>
        <v>1575</v>
      </c>
      <c r="I22" s="17"/>
      <c r="J22" s="35">
        <f t="shared" si="1"/>
        <v>-698.11</v>
      </c>
      <c r="K22" s="35">
        <f t="shared" si="0"/>
        <v>698.11</v>
      </c>
      <c r="L22" s="31"/>
      <c r="M22" s="36">
        <f t="shared" si="2"/>
        <v>0.55676</v>
      </c>
    </row>
    <row r="23" spans="1:13" ht="18" customHeight="1">
      <c r="A23" s="3"/>
      <c r="B23" s="3"/>
      <c r="C23" s="27" t="s">
        <v>24</v>
      </c>
      <c r="D23" s="3"/>
      <c r="E23" s="3"/>
      <c r="F23" s="17"/>
      <c r="G23" s="17"/>
      <c r="H23" s="17"/>
      <c r="I23" s="17"/>
      <c r="J23" s="17"/>
      <c r="K23" s="17"/>
      <c r="L23" s="31"/>
      <c r="M23" s="18"/>
    </row>
    <row r="24" spans="1:13" ht="12.75" customHeight="1">
      <c r="A24" s="3"/>
      <c r="B24" s="3"/>
      <c r="C24" s="27"/>
      <c r="D24" s="13" t="s">
        <v>25</v>
      </c>
      <c r="E24" s="3"/>
      <c r="F24" s="15">
        <v>0</v>
      </c>
      <c r="G24" s="15"/>
      <c r="H24" s="15">
        <v>600</v>
      </c>
      <c r="I24" s="15"/>
      <c r="J24" s="15">
        <f aca="true" t="shared" si="3" ref="J24:J34">ROUND((F24-H24),5)</f>
        <v>-600</v>
      </c>
      <c r="K24" s="15">
        <f t="shared" si="0"/>
        <v>600</v>
      </c>
      <c r="L24" s="13"/>
      <c r="M24" s="16">
        <f aca="true" t="shared" si="4" ref="M24:M34">ROUND(IF(H24=0,IF(F24=0,0,1),F24/H24),5)</f>
        <v>0</v>
      </c>
    </row>
    <row r="25" spans="1:13" ht="12" customHeight="1">
      <c r="A25" s="3"/>
      <c r="B25" s="3"/>
      <c r="C25" s="3"/>
      <c r="D25" s="13" t="s">
        <v>26</v>
      </c>
      <c r="E25" s="13"/>
      <c r="F25" s="15">
        <v>2854.8</v>
      </c>
      <c r="G25" s="15"/>
      <c r="H25" s="15">
        <v>3806</v>
      </c>
      <c r="I25" s="15"/>
      <c r="J25" s="15">
        <f t="shared" si="3"/>
        <v>-951.2</v>
      </c>
      <c r="K25" s="15">
        <f t="shared" si="0"/>
        <v>951.2</v>
      </c>
      <c r="L25" s="13"/>
      <c r="M25" s="16">
        <f t="shared" si="4"/>
        <v>0.75008</v>
      </c>
    </row>
    <row r="26" spans="1:13" ht="12" customHeight="1">
      <c r="A26" s="3"/>
      <c r="B26" s="3"/>
      <c r="C26" s="3"/>
      <c r="D26" s="13" t="s">
        <v>27</v>
      </c>
      <c r="E26" s="3"/>
      <c r="F26" s="15">
        <v>0</v>
      </c>
      <c r="G26" s="15"/>
      <c r="H26" s="15">
        <v>500</v>
      </c>
      <c r="I26" s="15"/>
      <c r="J26" s="15">
        <f t="shared" si="3"/>
        <v>-500</v>
      </c>
      <c r="K26" s="15">
        <f t="shared" si="0"/>
        <v>500</v>
      </c>
      <c r="L26" s="13"/>
      <c r="M26" s="16">
        <f t="shared" si="4"/>
        <v>0</v>
      </c>
    </row>
    <row r="27" spans="1:13" ht="12" customHeight="1">
      <c r="A27" s="3"/>
      <c r="B27" s="3"/>
      <c r="C27" s="3"/>
      <c r="D27" s="13" t="s">
        <v>28</v>
      </c>
      <c r="E27" s="3"/>
      <c r="F27" s="15">
        <v>666.64</v>
      </c>
      <c r="G27" s="15"/>
      <c r="H27" s="15">
        <v>1000</v>
      </c>
      <c r="I27" s="15"/>
      <c r="J27" s="15">
        <f t="shared" si="3"/>
        <v>-333.36</v>
      </c>
      <c r="K27" s="15">
        <f t="shared" si="0"/>
        <v>333.36</v>
      </c>
      <c r="L27" s="13"/>
      <c r="M27" s="16">
        <f t="shared" si="4"/>
        <v>0.66664</v>
      </c>
    </row>
    <row r="28" spans="1:13" ht="12" customHeight="1">
      <c r="A28" s="3"/>
      <c r="B28" s="3"/>
      <c r="C28" s="3"/>
      <c r="D28" s="13" t="s">
        <v>29</v>
      </c>
      <c r="E28" s="3"/>
      <c r="F28" s="15">
        <v>0</v>
      </c>
      <c r="G28" s="15"/>
      <c r="H28" s="15">
        <v>100</v>
      </c>
      <c r="I28" s="15"/>
      <c r="J28" s="15">
        <f t="shared" si="3"/>
        <v>-100</v>
      </c>
      <c r="K28" s="15">
        <f t="shared" si="0"/>
        <v>100</v>
      </c>
      <c r="L28" s="13"/>
      <c r="M28" s="16">
        <f t="shared" si="4"/>
        <v>0</v>
      </c>
    </row>
    <row r="29" spans="1:13" ht="12" customHeight="1">
      <c r="A29" s="3"/>
      <c r="B29" s="3"/>
      <c r="C29" s="3"/>
      <c r="D29" s="13" t="s">
        <v>30</v>
      </c>
      <c r="E29" s="3"/>
      <c r="F29" s="15">
        <v>1162.43</v>
      </c>
      <c r="G29" s="15"/>
      <c r="H29" s="15">
        <v>1800</v>
      </c>
      <c r="I29" s="15"/>
      <c r="J29" s="15">
        <f t="shared" si="3"/>
        <v>-637.57</v>
      </c>
      <c r="K29" s="15">
        <f t="shared" si="0"/>
        <v>637.57</v>
      </c>
      <c r="L29" s="13"/>
      <c r="M29" s="16">
        <f t="shared" si="4"/>
        <v>0.64579</v>
      </c>
    </row>
    <row r="30" spans="1:13" ht="12" customHeight="1">
      <c r="A30" s="3"/>
      <c r="B30" s="3"/>
      <c r="C30" s="3"/>
      <c r="D30" s="13" t="s">
        <v>31</v>
      </c>
      <c r="E30" s="3"/>
      <c r="F30" s="15">
        <v>3840</v>
      </c>
      <c r="G30" s="15"/>
      <c r="H30" s="15">
        <v>5760</v>
      </c>
      <c r="I30" s="15"/>
      <c r="J30" s="15">
        <f t="shared" si="3"/>
        <v>-1920</v>
      </c>
      <c r="K30" s="15">
        <f t="shared" si="0"/>
        <v>1920</v>
      </c>
      <c r="L30" s="13"/>
      <c r="M30" s="16">
        <f t="shared" si="4"/>
        <v>0.66667</v>
      </c>
    </row>
    <row r="31" spans="1:13" ht="12" customHeight="1">
      <c r="A31" s="3"/>
      <c r="B31" s="3"/>
      <c r="C31" s="3"/>
      <c r="D31" s="13" t="s">
        <v>32</v>
      </c>
      <c r="E31" s="3"/>
      <c r="F31" s="15">
        <v>850</v>
      </c>
      <c r="G31" s="15"/>
      <c r="H31" s="15">
        <v>1900</v>
      </c>
      <c r="I31" s="15"/>
      <c r="J31" s="15">
        <f t="shared" si="3"/>
        <v>-1050</v>
      </c>
      <c r="K31" s="15">
        <f t="shared" si="0"/>
        <v>1050</v>
      </c>
      <c r="L31" s="13"/>
      <c r="M31" s="16">
        <f t="shared" si="4"/>
        <v>0.44737</v>
      </c>
    </row>
    <row r="32" spans="1:13" ht="12" customHeight="1">
      <c r="A32" s="3"/>
      <c r="B32" s="3"/>
      <c r="C32" s="3"/>
      <c r="D32" s="13" t="s">
        <v>33</v>
      </c>
      <c r="E32" s="3"/>
      <c r="F32" s="15">
        <v>100.33</v>
      </c>
      <c r="G32" s="15"/>
      <c r="H32" s="15">
        <v>190</v>
      </c>
      <c r="I32" s="15"/>
      <c r="J32" s="15">
        <f t="shared" si="3"/>
        <v>-89.67</v>
      </c>
      <c r="K32" s="15">
        <f t="shared" si="0"/>
        <v>89.67</v>
      </c>
      <c r="L32" s="13"/>
      <c r="M32" s="16">
        <f t="shared" si="4"/>
        <v>0.52805</v>
      </c>
    </row>
    <row r="33" spans="1:13" ht="12" customHeight="1">
      <c r="A33" s="3"/>
      <c r="B33" s="3"/>
      <c r="C33" s="3"/>
      <c r="D33" s="13" t="s">
        <v>34</v>
      </c>
      <c r="E33" s="3"/>
      <c r="F33" s="33">
        <v>1177.78</v>
      </c>
      <c r="G33" s="17"/>
      <c r="H33" s="33">
        <v>1600</v>
      </c>
      <c r="I33" s="17"/>
      <c r="J33" s="17">
        <f t="shared" si="3"/>
        <v>-422.22</v>
      </c>
      <c r="K33" s="33">
        <f t="shared" si="0"/>
        <v>422.22</v>
      </c>
      <c r="L33" s="31"/>
      <c r="M33" s="34">
        <f t="shared" si="4"/>
        <v>0.73611</v>
      </c>
    </row>
    <row r="34" spans="1:13" ht="12" customHeight="1">
      <c r="A34" s="3"/>
      <c r="B34" s="3"/>
      <c r="C34" s="25" t="s">
        <v>35</v>
      </c>
      <c r="D34" s="3"/>
      <c r="E34" s="3"/>
      <c r="F34" s="17">
        <f>ROUND(SUM(F23:F33),5)</f>
        <v>10651.98</v>
      </c>
      <c r="G34" s="15"/>
      <c r="H34" s="17">
        <f>ROUND(SUM(H23:H33),5)</f>
        <v>17256</v>
      </c>
      <c r="I34" s="17"/>
      <c r="J34" s="17">
        <f t="shared" si="3"/>
        <v>-6604.02</v>
      </c>
      <c r="K34" s="17">
        <f t="shared" si="0"/>
        <v>6604.02</v>
      </c>
      <c r="L34" s="31"/>
      <c r="M34" s="18">
        <f t="shared" si="4"/>
        <v>0.61729</v>
      </c>
    </row>
    <row r="35" spans="1:13" ht="16.5" customHeight="1">
      <c r="A35" s="3"/>
      <c r="B35" s="3"/>
      <c r="C35" s="27" t="s">
        <v>36</v>
      </c>
      <c r="D35" s="3"/>
      <c r="E35" s="3"/>
      <c r="F35" s="15"/>
      <c r="G35" s="15"/>
      <c r="H35" s="15"/>
      <c r="I35" s="15"/>
      <c r="J35" s="15"/>
      <c r="K35" s="15"/>
      <c r="L35" s="13"/>
      <c r="M35" s="16"/>
    </row>
    <row r="36" spans="1:13" ht="12" customHeight="1">
      <c r="A36" s="3"/>
      <c r="B36" s="3"/>
      <c r="C36" s="27"/>
      <c r="D36" s="13" t="s">
        <v>37</v>
      </c>
      <c r="E36" s="13"/>
      <c r="F36" s="15">
        <v>992</v>
      </c>
      <c r="G36" s="15"/>
      <c r="H36" s="15">
        <v>1490</v>
      </c>
      <c r="I36" s="15"/>
      <c r="J36" s="15">
        <f aca="true" t="shared" si="5" ref="J36:J48">ROUND((F36-H36),5)</f>
        <v>-498</v>
      </c>
      <c r="K36" s="15">
        <f t="shared" si="0"/>
        <v>498</v>
      </c>
      <c r="L36" s="13"/>
      <c r="M36" s="16">
        <f aca="true" t="shared" si="6" ref="M36:M48">ROUND(IF(H36=0,IF(F36=0,0,1),F36/H36),5)</f>
        <v>0.66577</v>
      </c>
    </row>
    <row r="37" spans="1:13" ht="12" customHeight="1">
      <c r="A37" s="3"/>
      <c r="B37" s="3"/>
      <c r="C37" s="3"/>
      <c r="D37" s="13" t="s">
        <v>38</v>
      </c>
      <c r="E37" s="13"/>
      <c r="F37" s="15">
        <v>0</v>
      </c>
      <c r="G37" s="15"/>
      <c r="H37" s="15">
        <v>10</v>
      </c>
      <c r="I37" s="15"/>
      <c r="J37" s="15">
        <f t="shared" si="5"/>
        <v>-10</v>
      </c>
      <c r="K37" s="15">
        <f t="shared" si="0"/>
        <v>10</v>
      </c>
      <c r="L37" s="13"/>
      <c r="M37" s="16">
        <f t="shared" si="6"/>
        <v>0</v>
      </c>
    </row>
    <row r="38" spans="1:13" ht="12" customHeight="1">
      <c r="A38" s="3"/>
      <c r="B38" s="3"/>
      <c r="C38" s="3"/>
      <c r="D38" s="13" t="s">
        <v>39</v>
      </c>
      <c r="E38" s="13"/>
      <c r="F38" s="15">
        <v>0</v>
      </c>
      <c r="G38" s="15"/>
      <c r="H38" s="15">
        <v>140</v>
      </c>
      <c r="I38" s="15"/>
      <c r="J38" s="15">
        <f t="shared" si="5"/>
        <v>-140</v>
      </c>
      <c r="K38" s="15">
        <f t="shared" si="0"/>
        <v>140</v>
      </c>
      <c r="L38" s="13"/>
      <c r="M38" s="16">
        <f t="shared" si="6"/>
        <v>0</v>
      </c>
    </row>
    <row r="39" spans="1:13" ht="12" customHeight="1">
      <c r="A39" s="3"/>
      <c r="B39" s="3"/>
      <c r="C39" s="3"/>
      <c r="D39" s="13" t="s">
        <v>40</v>
      </c>
      <c r="E39" s="13"/>
      <c r="F39" s="15">
        <v>0</v>
      </c>
      <c r="G39" s="15"/>
      <c r="H39" s="15">
        <v>280</v>
      </c>
      <c r="I39" s="15"/>
      <c r="J39" s="15">
        <f t="shared" si="5"/>
        <v>-280</v>
      </c>
      <c r="K39" s="15">
        <f t="shared" si="0"/>
        <v>280</v>
      </c>
      <c r="L39" s="13"/>
      <c r="M39" s="16">
        <f t="shared" si="6"/>
        <v>0</v>
      </c>
    </row>
    <row r="40" spans="1:13" ht="12" customHeight="1">
      <c r="A40" s="3"/>
      <c r="B40" s="3"/>
      <c r="C40" s="3"/>
      <c r="D40" s="13" t="s">
        <v>41</v>
      </c>
      <c r="E40" s="13"/>
      <c r="F40" s="15">
        <v>0</v>
      </c>
      <c r="G40" s="15"/>
      <c r="H40" s="15">
        <v>60</v>
      </c>
      <c r="I40" s="15"/>
      <c r="J40" s="15">
        <f t="shared" si="5"/>
        <v>-60</v>
      </c>
      <c r="K40" s="15">
        <f t="shared" si="0"/>
        <v>60</v>
      </c>
      <c r="L40" s="13"/>
      <c r="M40" s="16">
        <f t="shared" si="6"/>
        <v>0</v>
      </c>
    </row>
    <row r="41" spans="1:13" ht="12" customHeight="1">
      <c r="A41" s="3"/>
      <c r="B41" s="3"/>
      <c r="C41" s="3"/>
      <c r="D41" s="13" t="s">
        <v>42</v>
      </c>
      <c r="E41" s="13"/>
      <c r="F41" s="15">
        <v>50</v>
      </c>
      <c r="G41" s="15"/>
      <c r="H41" s="15">
        <v>50</v>
      </c>
      <c r="I41" s="15"/>
      <c r="J41" s="15">
        <f t="shared" si="5"/>
        <v>0</v>
      </c>
      <c r="K41" s="15">
        <f t="shared" si="0"/>
        <v>0</v>
      </c>
      <c r="L41" s="13"/>
      <c r="M41" s="16">
        <f t="shared" si="6"/>
        <v>1</v>
      </c>
    </row>
    <row r="42" spans="1:13" ht="12" customHeight="1">
      <c r="A42" s="3"/>
      <c r="B42" s="3"/>
      <c r="C42" s="3"/>
      <c r="D42" s="13" t="s">
        <v>43</v>
      </c>
      <c r="E42" s="13"/>
      <c r="F42" s="15">
        <v>0</v>
      </c>
      <c r="G42" s="15"/>
      <c r="H42" s="15">
        <v>275</v>
      </c>
      <c r="I42" s="15"/>
      <c r="J42" s="15">
        <f t="shared" si="5"/>
        <v>-275</v>
      </c>
      <c r="K42" s="15">
        <f t="shared" si="0"/>
        <v>275</v>
      </c>
      <c r="L42" s="13"/>
      <c r="M42" s="16">
        <f t="shared" si="6"/>
        <v>0</v>
      </c>
    </row>
    <row r="43" spans="1:13" ht="12" customHeight="1">
      <c r="A43" s="3"/>
      <c r="B43" s="3"/>
      <c r="C43" s="3"/>
      <c r="D43" s="13" t="s">
        <v>44</v>
      </c>
      <c r="E43" s="13"/>
      <c r="F43" s="15">
        <v>3752</v>
      </c>
      <c r="G43" s="15"/>
      <c r="H43" s="15">
        <v>5800</v>
      </c>
      <c r="I43" s="15"/>
      <c r="J43" s="15">
        <f t="shared" si="5"/>
        <v>-2048</v>
      </c>
      <c r="K43" s="15">
        <f t="shared" si="0"/>
        <v>2048</v>
      </c>
      <c r="L43" s="13"/>
      <c r="M43" s="16">
        <f t="shared" si="6"/>
        <v>0.6469</v>
      </c>
    </row>
    <row r="44" spans="1:13" ht="12" customHeight="1">
      <c r="A44" s="3"/>
      <c r="B44" s="3"/>
      <c r="C44" s="3"/>
      <c r="D44" s="13" t="s">
        <v>45</v>
      </c>
      <c r="E44" s="13"/>
      <c r="F44" s="15">
        <v>0</v>
      </c>
      <c r="G44" s="15"/>
      <c r="H44" s="15">
        <v>75</v>
      </c>
      <c r="I44" s="15"/>
      <c r="J44" s="15">
        <f t="shared" si="5"/>
        <v>-75</v>
      </c>
      <c r="K44" s="15">
        <f t="shared" si="0"/>
        <v>75</v>
      </c>
      <c r="L44" s="13"/>
      <c r="M44" s="16">
        <f t="shared" si="6"/>
        <v>0</v>
      </c>
    </row>
    <row r="45" spans="1:13" ht="12" customHeight="1">
      <c r="A45" s="3"/>
      <c r="B45" s="3"/>
      <c r="C45" s="3"/>
      <c r="D45" s="13" t="s">
        <v>46</v>
      </c>
      <c r="E45" s="13"/>
      <c r="F45" s="15">
        <v>100</v>
      </c>
      <c r="G45" s="15"/>
      <c r="H45" s="15">
        <v>100</v>
      </c>
      <c r="I45" s="15"/>
      <c r="J45" s="15">
        <f t="shared" si="5"/>
        <v>0</v>
      </c>
      <c r="K45" s="15">
        <f t="shared" si="0"/>
        <v>0</v>
      </c>
      <c r="L45" s="13"/>
      <c r="M45" s="16">
        <f t="shared" si="6"/>
        <v>1</v>
      </c>
    </row>
    <row r="46" spans="1:13" ht="12" customHeight="1">
      <c r="A46" s="3"/>
      <c r="B46" s="3"/>
      <c r="C46" s="3"/>
      <c r="D46" s="13" t="s">
        <v>47</v>
      </c>
      <c r="E46" s="13"/>
      <c r="F46" s="33">
        <v>0</v>
      </c>
      <c r="G46" s="17"/>
      <c r="H46" s="33">
        <v>220</v>
      </c>
      <c r="I46" s="17"/>
      <c r="J46" s="17">
        <f t="shared" si="5"/>
        <v>-220</v>
      </c>
      <c r="K46" s="33">
        <f t="shared" si="0"/>
        <v>220</v>
      </c>
      <c r="L46" s="31"/>
      <c r="M46" s="34">
        <f t="shared" si="6"/>
        <v>0</v>
      </c>
    </row>
    <row r="47" spans="1:13" ht="12" customHeight="1">
      <c r="A47" s="3"/>
      <c r="B47" s="3"/>
      <c r="C47" s="25" t="s">
        <v>48</v>
      </c>
      <c r="D47" s="3"/>
      <c r="E47" s="13"/>
      <c r="F47" s="17">
        <f>ROUND(SUM(F35:F46),5)</f>
        <v>4894</v>
      </c>
      <c r="G47" s="15"/>
      <c r="H47" s="17">
        <f>ROUND(SUM(H35:H46),5)</f>
        <v>8500</v>
      </c>
      <c r="I47" s="15"/>
      <c r="J47" s="17">
        <f t="shared" si="5"/>
        <v>-3606</v>
      </c>
      <c r="K47" s="17">
        <f t="shared" si="0"/>
        <v>3606</v>
      </c>
      <c r="L47" s="13"/>
      <c r="M47" s="18">
        <f t="shared" si="6"/>
        <v>0.57576</v>
      </c>
    </row>
    <row r="48" spans="1:13" ht="15" customHeight="1">
      <c r="A48" s="3"/>
      <c r="B48" s="11" t="s">
        <v>49</v>
      </c>
      <c r="C48" s="27"/>
      <c r="D48" s="3"/>
      <c r="E48" s="3"/>
      <c r="F48" s="37">
        <f>ROUND(F10+F22+F34+F47,5)</f>
        <v>16422.87</v>
      </c>
      <c r="G48" s="38"/>
      <c r="H48" s="37">
        <f>ROUND(H10+H22+H34+H47,5)</f>
        <v>27331</v>
      </c>
      <c r="I48" s="38"/>
      <c r="J48" s="37">
        <f t="shared" si="5"/>
        <v>-10908.13</v>
      </c>
      <c r="K48" s="37">
        <f t="shared" si="0"/>
        <v>10908.13</v>
      </c>
      <c r="L48" s="39"/>
      <c r="M48" s="40">
        <f t="shared" si="6"/>
        <v>0.60089</v>
      </c>
    </row>
    <row r="49" spans="1:13" s="46" customFormat="1" ht="19.5" customHeight="1">
      <c r="A49" s="25" t="s">
        <v>50</v>
      </c>
      <c r="B49" s="25"/>
      <c r="C49" s="3"/>
      <c r="D49" s="3"/>
      <c r="E49" s="3"/>
      <c r="F49" s="41">
        <f>ROUND(F9-F48,5)</f>
        <v>841.47</v>
      </c>
      <c r="G49" s="42"/>
      <c r="H49" s="43"/>
      <c r="I49" s="42"/>
      <c r="J49" s="44"/>
      <c r="K49" s="44"/>
      <c r="L49" s="3"/>
      <c r="M49" s="45"/>
    </row>
    <row r="50" spans="8:13" ht="12.75">
      <c r="H50" s="47"/>
      <c r="I50" s="47"/>
      <c r="J50" s="47"/>
      <c r="K50" s="47"/>
      <c r="L50" s="47"/>
      <c r="M50" s="47"/>
    </row>
  </sheetData>
  <sheetProtection selectLockedCells="1" selectUnlockedCells="1"/>
  <printOptions/>
  <pageMargins left="0.7" right="0.7" top="0.75" bottom="0.75" header="0.25" footer="0.3"/>
  <pageSetup horizontalDpi="300" verticalDpi="300" orientation="portrait"/>
  <headerFooter alignWithMargins="0">
    <oddHeader>&amp;L&amp;"Arial,Bold"&amp;8 2019-01-31
 Accrual Basis&amp;C&amp;"Arial,Bold"&amp;12 Concord Monthly Meeting of the
&amp;14 Income &amp;&amp; Expenses Budget vs. Actual
&amp;10 June 2018 through Jan 2019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"/>
    </sheetView>
  </sheetViews>
  <sheetFormatPr defaultColWidth="9.140625" defaultRowHeight="15"/>
  <sheetData>
    <row r="1" spans="1:10" ht="12.75">
      <c r="A1" s="6"/>
      <c r="B1" s="6"/>
      <c r="C1" s="6"/>
      <c r="D1" s="6"/>
      <c r="E1" s="6"/>
      <c r="F1" s="6"/>
      <c r="G1" s="48" t="s">
        <v>51</v>
      </c>
      <c r="H1" s="9"/>
      <c r="I1" s="9"/>
      <c r="J1" s="9"/>
    </row>
    <row r="2" spans="1:7" ht="12.75">
      <c r="A2" s="3" t="s">
        <v>52</v>
      </c>
      <c r="B2" s="3"/>
      <c r="C2" s="3"/>
      <c r="D2" s="3"/>
      <c r="E2" s="3"/>
      <c r="F2" s="3"/>
      <c r="G2" s="12"/>
    </row>
    <row r="3" spans="1:7" ht="12.75">
      <c r="A3" s="3"/>
      <c r="B3" s="3" t="s">
        <v>53</v>
      </c>
      <c r="C3" s="3"/>
      <c r="D3" s="3"/>
      <c r="E3" s="3"/>
      <c r="F3" s="3"/>
      <c r="G3" s="12"/>
    </row>
    <row r="4" spans="1:9" ht="12.75">
      <c r="A4" s="3"/>
      <c r="B4" s="3"/>
      <c r="C4" s="3" t="s">
        <v>54</v>
      </c>
      <c r="D4" s="3"/>
      <c r="E4" s="3"/>
      <c r="F4" s="3"/>
      <c r="G4" s="15"/>
      <c r="H4" s="49"/>
      <c r="I4" s="49"/>
    </row>
    <row r="5" spans="1:9" ht="12.75">
      <c r="A5" s="3"/>
      <c r="B5" s="3"/>
      <c r="C5" s="3"/>
      <c r="D5" s="3" t="s">
        <v>55</v>
      </c>
      <c r="E5" s="3"/>
      <c r="F5" s="3"/>
      <c r="G5" s="50">
        <v>9800.87</v>
      </c>
      <c r="H5" s="49"/>
      <c r="I5" s="49"/>
    </row>
    <row r="6" spans="1:9" ht="12.75">
      <c r="A6" s="3"/>
      <c r="B6" s="3"/>
      <c r="C6" s="3"/>
      <c r="D6" s="3" t="s">
        <v>56</v>
      </c>
      <c r="E6" s="3"/>
      <c r="F6" s="3"/>
      <c r="G6" s="51">
        <v>6586.07</v>
      </c>
      <c r="H6" s="49"/>
      <c r="I6" s="49"/>
    </row>
    <row r="7" spans="1:9" ht="12.75">
      <c r="A7" s="3"/>
      <c r="B7" s="3"/>
      <c r="C7" s="3" t="s">
        <v>57</v>
      </c>
      <c r="D7" s="3"/>
      <c r="E7" s="3"/>
      <c r="F7" s="3"/>
      <c r="G7" s="15">
        <f>ROUND(SUM(G4:G6),5)</f>
        <v>16386.94</v>
      </c>
      <c r="H7" s="49"/>
      <c r="I7" s="49"/>
    </row>
    <row r="8" spans="1:9" ht="12.75">
      <c r="A8" s="3"/>
      <c r="B8" s="3"/>
      <c r="C8" s="3" t="s">
        <v>58</v>
      </c>
      <c r="D8" s="3"/>
      <c r="E8" s="3"/>
      <c r="F8" s="3"/>
      <c r="G8" s="15"/>
      <c r="H8" s="49"/>
      <c r="I8" s="49"/>
    </row>
    <row r="9" spans="1:9" ht="12.75">
      <c r="A9" s="3"/>
      <c r="B9" s="3"/>
      <c r="C9" s="3"/>
      <c r="D9" s="3" t="s">
        <v>59</v>
      </c>
      <c r="E9" s="3"/>
      <c r="F9" s="3"/>
      <c r="G9" s="50">
        <v>9333.36</v>
      </c>
      <c r="H9" s="49"/>
      <c r="I9" s="49"/>
    </row>
    <row r="10" spans="1:9" ht="12.75">
      <c r="A10" s="3"/>
      <c r="B10" s="3"/>
      <c r="C10" s="3"/>
      <c r="D10" s="3" t="s">
        <v>60</v>
      </c>
      <c r="E10" s="3"/>
      <c r="F10" s="3"/>
      <c r="G10" s="50">
        <v>63.99</v>
      </c>
      <c r="H10" s="49"/>
      <c r="I10" s="49"/>
    </row>
    <row r="11" spans="1:9" ht="12.75">
      <c r="A11" s="3"/>
      <c r="B11" s="3"/>
      <c r="C11" s="3"/>
      <c r="D11" s="3" t="s">
        <v>61</v>
      </c>
      <c r="E11" s="3"/>
      <c r="F11" s="3"/>
      <c r="G11" s="51">
        <v>1730.67</v>
      </c>
      <c r="H11" s="49"/>
      <c r="I11" s="49"/>
    </row>
    <row r="12" spans="1:9" ht="12.75">
      <c r="A12" s="3"/>
      <c r="B12" s="3"/>
      <c r="C12" s="3" t="s">
        <v>62</v>
      </c>
      <c r="D12" s="3"/>
      <c r="E12" s="3"/>
      <c r="F12" s="3"/>
      <c r="G12" s="33">
        <f>ROUND(SUM(G8:G11),5)</f>
        <v>11128.02</v>
      </c>
      <c r="H12" s="52"/>
      <c r="I12" s="49"/>
    </row>
    <row r="13" spans="1:9" ht="12.75">
      <c r="A13" s="3"/>
      <c r="B13" s="3" t="s">
        <v>63</v>
      </c>
      <c r="C13" s="3"/>
      <c r="D13" s="3"/>
      <c r="E13" s="3"/>
      <c r="F13" s="3"/>
      <c r="G13" s="49"/>
      <c r="H13" s="42">
        <f>ROUND(G3+G7+G12,5)</f>
        <v>27514.96</v>
      </c>
      <c r="I13" s="49"/>
    </row>
    <row r="14" spans="1:9" ht="12.75">
      <c r="A14" s="3"/>
      <c r="B14" s="3" t="s">
        <v>64</v>
      </c>
      <c r="C14" s="3"/>
      <c r="D14" s="3"/>
      <c r="E14" s="3"/>
      <c r="F14" s="3"/>
      <c r="G14" s="15"/>
      <c r="H14" s="49"/>
      <c r="I14" s="49"/>
    </row>
    <row r="15" spans="1:9" ht="12.75">
      <c r="A15" s="3"/>
      <c r="B15" s="3"/>
      <c r="C15" s="3" t="s">
        <v>65</v>
      </c>
      <c r="D15" s="3"/>
      <c r="E15" s="3"/>
      <c r="F15" s="3"/>
      <c r="G15" s="15">
        <v>466454.97</v>
      </c>
      <c r="H15" s="49"/>
      <c r="I15" s="49"/>
    </row>
    <row r="16" spans="1:9" ht="12.75">
      <c r="A16" s="3"/>
      <c r="B16" s="3"/>
      <c r="C16" s="3" t="s">
        <v>66</v>
      </c>
      <c r="D16" s="3"/>
      <c r="E16" s="3"/>
      <c r="F16" s="3"/>
      <c r="G16" s="33">
        <v>144400</v>
      </c>
      <c r="H16" s="49"/>
      <c r="I16" s="49"/>
    </row>
    <row r="17" spans="1:9" ht="12.75">
      <c r="A17" s="3"/>
      <c r="B17" s="3" t="s">
        <v>67</v>
      </c>
      <c r="C17" s="3"/>
      <c r="D17" s="3"/>
      <c r="E17" s="3"/>
      <c r="F17" s="3"/>
      <c r="G17" s="53"/>
      <c r="H17" s="35">
        <f>ROUND(SUM(G14:G16),5)</f>
        <v>610854.97</v>
      </c>
      <c r="I17" s="49"/>
    </row>
    <row r="18" spans="1:9" ht="12.75">
      <c r="A18" s="3"/>
      <c r="B18" s="3" t="s">
        <v>68</v>
      </c>
      <c r="C18" s="3"/>
      <c r="D18" s="3"/>
      <c r="E18" s="3"/>
      <c r="F18" s="3"/>
      <c r="G18" s="15"/>
      <c r="H18" s="49"/>
      <c r="I18" s="49"/>
    </row>
    <row r="19" spans="1:9" ht="12.75">
      <c r="A19" s="3"/>
      <c r="B19" s="3"/>
      <c r="C19" s="3" t="s">
        <v>69</v>
      </c>
      <c r="D19" s="3"/>
      <c r="E19" s="3"/>
      <c r="F19" s="3"/>
      <c r="G19" s="15"/>
      <c r="H19" s="49"/>
      <c r="I19" s="49"/>
    </row>
    <row r="20" spans="1:9" ht="12.75">
      <c r="A20" s="3"/>
      <c r="B20" s="3"/>
      <c r="C20" s="3"/>
      <c r="D20" s="3" t="s">
        <v>70</v>
      </c>
      <c r="E20" s="3"/>
      <c r="F20" s="3"/>
      <c r="G20" s="15">
        <v>1086.78</v>
      </c>
      <c r="H20" s="49"/>
      <c r="I20" s="49"/>
    </row>
    <row r="21" spans="1:9" ht="12.75">
      <c r="A21" s="3"/>
      <c r="B21" s="3"/>
      <c r="C21" s="3"/>
      <c r="D21" s="3" t="s">
        <v>71</v>
      </c>
      <c r="E21" s="3"/>
      <c r="F21" s="3"/>
      <c r="G21" s="15">
        <v>1132.79</v>
      </c>
      <c r="H21" s="49"/>
      <c r="I21" s="49"/>
    </row>
    <row r="22" spans="1:9" ht="12.75">
      <c r="A22" s="3"/>
      <c r="B22" s="3"/>
      <c r="C22" s="3"/>
      <c r="D22" s="3" t="s">
        <v>72</v>
      </c>
      <c r="E22" s="3"/>
      <c r="F22" s="3"/>
      <c r="G22" s="15">
        <v>1061.84</v>
      </c>
      <c r="H22" s="49"/>
      <c r="I22" s="49"/>
    </row>
    <row r="23" spans="1:9" ht="12.75">
      <c r="A23" s="3"/>
      <c r="B23" s="3"/>
      <c r="C23" s="3"/>
      <c r="D23" s="3" t="s">
        <v>73</v>
      </c>
      <c r="E23" s="3"/>
      <c r="F23" s="3"/>
      <c r="G23" s="15">
        <v>1098.91</v>
      </c>
      <c r="H23" s="49"/>
      <c r="I23" s="49"/>
    </row>
    <row r="24" spans="1:9" ht="12.75">
      <c r="A24" s="3"/>
      <c r="B24" s="3"/>
      <c r="C24" s="3"/>
      <c r="D24" s="3" t="s">
        <v>74</v>
      </c>
      <c r="E24" s="3"/>
      <c r="F24" s="3"/>
      <c r="G24" s="15">
        <v>1013.37</v>
      </c>
      <c r="H24" s="49"/>
      <c r="I24" s="49"/>
    </row>
    <row r="25" spans="1:9" ht="12.75">
      <c r="A25" s="3"/>
      <c r="B25" s="3"/>
      <c r="C25" s="3"/>
      <c r="D25" s="3" t="s">
        <v>75</v>
      </c>
      <c r="E25" s="3"/>
      <c r="F25" s="3"/>
      <c r="G25" s="15">
        <v>1128.98</v>
      </c>
      <c r="H25" s="49"/>
      <c r="I25" s="49"/>
    </row>
    <row r="26" spans="1:9" ht="12.75">
      <c r="A26" s="3"/>
      <c r="B26" s="3"/>
      <c r="C26" s="3"/>
      <c r="D26" s="3" t="s">
        <v>76</v>
      </c>
      <c r="E26" s="3"/>
      <c r="F26" s="3"/>
      <c r="G26" s="15">
        <v>2091</v>
      </c>
      <c r="H26" s="49"/>
      <c r="I26" s="49"/>
    </row>
    <row r="27" spans="1:9" ht="12.75">
      <c r="A27" s="3"/>
      <c r="B27" s="3"/>
      <c r="C27" s="3"/>
      <c r="D27" s="3" t="s">
        <v>77</v>
      </c>
      <c r="E27" s="3"/>
      <c r="F27" s="3"/>
      <c r="G27" s="15">
        <v>2155.96</v>
      </c>
      <c r="H27" s="49"/>
      <c r="I27" s="49"/>
    </row>
    <row r="28" spans="1:9" ht="12.75">
      <c r="A28" s="3"/>
      <c r="B28" s="3"/>
      <c r="C28" s="3"/>
      <c r="D28" s="3" t="s">
        <v>78</v>
      </c>
      <c r="E28" s="3"/>
      <c r="F28" s="3"/>
      <c r="G28" s="15">
        <v>2010</v>
      </c>
      <c r="H28" s="49"/>
      <c r="I28" s="49"/>
    </row>
    <row r="29" spans="1:9" ht="12.75">
      <c r="A29" s="3"/>
      <c r="B29" s="3"/>
      <c r="C29" s="3"/>
      <c r="D29" s="3" t="s">
        <v>79</v>
      </c>
      <c r="E29" s="3"/>
      <c r="F29" s="3"/>
      <c r="G29" s="15">
        <v>2013.33</v>
      </c>
      <c r="H29" s="49"/>
      <c r="I29" s="49"/>
    </row>
    <row r="30" spans="1:9" ht="12.75">
      <c r="A30" s="3"/>
      <c r="B30" s="3"/>
      <c r="C30" s="3"/>
      <c r="D30" s="3" t="s">
        <v>80</v>
      </c>
      <c r="E30" s="3"/>
      <c r="F30" s="3"/>
      <c r="G30" s="15">
        <v>2013.33</v>
      </c>
      <c r="H30" s="49"/>
      <c r="I30" s="49"/>
    </row>
    <row r="31" spans="1:9" ht="12.75">
      <c r="A31" s="3"/>
      <c r="B31" s="3"/>
      <c r="C31" s="3"/>
      <c r="D31" s="3" t="s">
        <v>81</v>
      </c>
      <c r="E31" s="3"/>
      <c r="F31" s="3"/>
      <c r="G31" s="15">
        <v>2013.33</v>
      </c>
      <c r="H31" s="49"/>
      <c r="I31" s="49"/>
    </row>
    <row r="32" spans="1:9" ht="12.75">
      <c r="A32" s="3"/>
      <c r="B32" s="3"/>
      <c r="C32" s="3"/>
      <c r="D32" s="3" t="s">
        <v>82</v>
      </c>
      <c r="E32" s="3"/>
      <c r="F32" s="3"/>
      <c r="G32" s="17">
        <v>2016.66</v>
      </c>
      <c r="H32" s="49"/>
      <c r="I32" s="49"/>
    </row>
    <row r="33" spans="1:9" ht="12.75">
      <c r="A33" s="3"/>
      <c r="B33" s="3"/>
      <c r="C33" s="3" t="s">
        <v>83</v>
      </c>
      <c r="D33" s="3"/>
      <c r="E33" s="3"/>
      <c r="F33" s="3"/>
      <c r="G33" s="54">
        <f>ROUND(SUM(G19:G32),5)</f>
        <v>20836.28</v>
      </c>
      <c r="H33" s="49"/>
      <c r="I33" s="49"/>
    </row>
    <row r="34" spans="1:9" ht="12.75">
      <c r="A34" s="3"/>
      <c r="B34" s="3" t="s">
        <v>84</v>
      </c>
      <c r="C34" s="3"/>
      <c r="D34" s="3"/>
      <c r="E34" s="3"/>
      <c r="F34" s="3"/>
      <c r="G34" s="49"/>
      <c r="H34" s="33">
        <f>ROUND(G18+G33,5)</f>
        <v>20836.28</v>
      </c>
      <c r="I34" s="52"/>
    </row>
    <row r="35" spans="1:10" ht="12.75">
      <c r="A35" s="3" t="s">
        <v>85</v>
      </c>
      <c r="B35" s="3"/>
      <c r="C35" s="3"/>
      <c r="D35" s="3"/>
      <c r="E35" s="3"/>
      <c r="F35" s="3"/>
      <c r="G35" s="42"/>
      <c r="H35" s="42"/>
      <c r="I35" s="55">
        <f>ROUND(G2+H13+H17+H34,5)</f>
        <v>659206.21</v>
      </c>
      <c r="J35" s="46"/>
    </row>
    <row r="36" spans="1:9" ht="12.75">
      <c r="A36" s="3" t="s">
        <v>86</v>
      </c>
      <c r="B36" s="3"/>
      <c r="C36" s="3"/>
      <c r="D36" s="3"/>
      <c r="E36" s="3"/>
      <c r="F36" s="3"/>
      <c r="G36" s="15"/>
      <c r="H36" s="49"/>
      <c r="I36" s="49"/>
    </row>
    <row r="37" spans="1:9" ht="12.75">
      <c r="A37" s="3"/>
      <c r="B37" s="3" t="s">
        <v>87</v>
      </c>
      <c r="C37" s="3"/>
      <c r="D37" s="3"/>
      <c r="E37" s="3"/>
      <c r="F37" s="3"/>
      <c r="G37" s="15"/>
      <c r="H37" s="49"/>
      <c r="I37" s="49"/>
    </row>
    <row r="38" spans="1:9" ht="12.75">
      <c r="A38" s="3"/>
      <c r="B38" s="3"/>
      <c r="C38" s="3" t="s">
        <v>88</v>
      </c>
      <c r="D38" s="3"/>
      <c r="E38" s="3"/>
      <c r="F38" s="3"/>
      <c r="G38" s="15"/>
      <c r="H38" s="49"/>
      <c r="I38" s="49"/>
    </row>
    <row r="39" spans="1:9" ht="12.75">
      <c r="A39" s="3"/>
      <c r="B39" s="3"/>
      <c r="C39" s="3"/>
      <c r="D39" s="3" t="s">
        <v>89</v>
      </c>
      <c r="E39" s="3"/>
      <c r="F39" s="3"/>
      <c r="G39" s="15"/>
      <c r="H39" s="49"/>
      <c r="I39" s="49"/>
    </row>
    <row r="40" spans="1:9" ht="12.75">
      <c r="A40" s="3"/>
      <c r="B40" s="3"/>
      <c r="C40" s="3"/>
      <c r="D40" s="3"/>
      <c r="E40" s="3" t="s">
        <v>90</v>
      </c>
      <c r="F40" s="3"/>
      <c r="G40" s="15">
        <f>475.99+1500</f>
        <v>1975.99</v>
      </c>
      <c r="H40" s="15" t="s">
        <v>91</v>
      </c>
      <c r="I40" s="49"/>
    </row>
    <row r="41" spans="1:9" ht="12.75">
      <c r="A41" s="3"/>
      <c r="B41" s="3"/>
      <c r="C41" s="3"/>
      <c r="D41" s="3"/>
      <c r="E41" s="3" t="s">
        <v>92</v>
      </c>
      <c r="F41" s="3"/>
      <c r="G41" s="15">
        <v>1000</v>
      </c>
      <c r="H41" s="49"/>
      <c r="I41" s="49"/>
    </row>
    <row r="42" spans="1:9" ht="12.75">
      <c r="A42" s="3"/>
      <c r="B42" s="3"/>
      <c r="C42" s="3"/>
      <c r="D42" s="3"/>
      <c r="E42" s="3" t="s">
        <v>93</v>
      </c>
      <c r="F42" s="3"/>
      <c r="G42" s="15">
        <v>3000</v>
      </c>
      <c r="H42" s="49"/>
      <c r="I42" s="49"/>
    </row>
    <row r="43" spans="1:9" ht="12.75">
      <c r="A43" s="3"/>
      <c r="B43" s="3"/>
      <c r="C43" s="3"/>
      <c r="D43" s="3"/>
      <c r="E43" s="3" t="s">
        <v>94</v>
      </c>
      <c r="F43" s="3"/>
      <c r="G43" s="15">
        <v>1209.26</v>
      </c>
      <c r="H43" s="49"/>
      <c r="I43" s="49"/>
    </row>
    <row r="44" spans="1:9" ht="12.75">
      <c r="A44" s="3"/>
      <c r="B44" s="3"/>
      <c r="C44" s="3"/>
      <c r="D44" s="3"/>
      <c r="E44" s="3" t="s">
        <v>95</v>
      </c>
      <c r="F44" s="3"/>
      <c r="G44" s="15"/>
      <c r="H44" s="49"/>
      <c r="I44" s="49"/>
    </row>
    <row r="45" spans="1:9" ht="12.75">
      <c r="A45" s="3"/>
      <c r="B45" s="3"/>
      <c r="C45" s="3"/>
      <c r="D45" s="3"/>
      <c r="E45" s="3"/>
      <c r="F45" s="3" t="s">
        <v>96</v>
      </c>
      <c r="G45" s="50">
        <f>300.66+360</f>
        <v>660.6600000000001</v>
      </c>
      <c r="H45" s="15" t="s">
        <v>97</v>
      </c>
      <c r="I45" s="49"/>
    </row>
    <row r="46" spans="1:9" ht="12.75">
      <c r="A46" s="3"/>
      <c r="B46" s="3"/>
      <c r="C46" s="3"/>
      <c r="D46" s="3"/>
      <c r="E46" s="3"/>
      <c r="F46" s="3" t="s">
        <v>98</v>
      </c>
      <c r="G46" s="51">
        <v>1109.91</v>
      </c>
      <c r="H46" s="49"/>
      <c r="I46" s="49"/>
    </row>
    <row r="47" spans="1:9" ht="12.75">
      <c r="A47" s="3"/>
      <c r="B47" s="3"/>
      <c r="C47" s="3"/>
      <c r="D47" s="3"/>
      <c r="E47" s="3" t="s">
        <v>99</v>
      </c>
      <c r="F47" s="3"/>
      <c r="G47" s="56">
        <f>ROUND(SUM(G44:G46),5)</f>
        <v>1770.57</v>
      </c>
      <c r="H47" s="52"/>
      <c r="I47" s="49"/>
    </row>
    <row r="48" spans="1:9" ht="12.75">
      <c r="A48" s="3"/>
      <c r="B48" s="3"/>
      <c r="C48" s="3"/>
      <c r="D48" s="3" t="s">
        <v>100</v>
      </c>
      <c r="E48" s="3"/>
      <c r="F48" s="3"/>
      <c r="G48" s="49"/>
      <c r="H48" s="57">
        <f>ROUND(SUM(G39:G43)+G47,5)</f>
        <v>8955.82</v>
      </c>
      <c r="I48" s="49"/>
    </row>
    <row r="49" spans="1:9" ht="12.75">
      <c r="A49" s="3" t="s">
        <v>101</v>
      </c>
      <c r="B49" s="3"/>
      <c r="C49" s="3" t="s">
        <v>102</v>
      </c>
      <c r="D49" s="3"/>
      <c r="E49" s="3"/>
      <c r="F49" s="3"/>
      <c r="G49" s="15">
        <f>ROUND(G38+H48,5)</f>
        <v>8955.82</v>
      </c>
      <c r="H49" s="49"/>
      <c r="I49" s="49"/>
    </row>
    <row r="50" spans="1:9" ht="12.75">
      <c r="A50" s="3"/>
      <c r="B50" s="3"/>
      <c r="C50" s="3" t="s">
        <v>103</v>
      </c>
      <c r="D50" s="3"/>
      <c r="E50" s="3"/>
      <c r="F50" s="3"/>
      <c r="G50" s="15"/>
      <c r="H50" s="49"/>
      <c r="I50" s="49"/>
    </row>
    <row r="51" spans="1:9" ht="12.75">
      <c r="A51" s="3"/>
      <c r="B51" s="3"/>
      <c r="C51" s="3"/>
      <c r="D51" s="3" t="s">
        <v>104</v>
      </c>
      <c r="E51" s="3"/>
      <c r="F51" s="3"/>
      <c r="G51" s="15">
        <v>21692.77</v>
      </c>
      <c r="H51" s="49"/>
      <c r="I51" s="49"/>
    </row>
    <row r="52" spans="1:9" ht="12.75">
      <c r="A52" s="3"/>
      <c r="B52" s="3"/>
      <c r="C52" s="3"/>
      <c r="D52" s="3" t="s">
        <v>105</v>
      </c>
      <c r="E52" s="3"/>
      <c r="F52" s="3"/>
      <c r="G52" s="33">
        <v>34748.81</v>
      </c>
      <c r="H52" s="52"/>
      <c r="I52" s="49"/>
    </row>
    <row r="53" spans="1:9" ht="12.75">
      <c r="A53" s="3"/>
      <c r="B53" s="3"/>
      <c r="C53" s="3" t="s">
        <v>106</v>
      </c>
      <c r="D53" s="3"/>
      <c r="E53" s="3"/>
      <c r="F53" s="3"/>
      <c r="G53" s="49"/>
      <c r="H53" s="56">
        <f>ROUND(SUM(G50:G52),5)</f>
        <v>56441.58</v>
      </c>
      <c r="I53" s="52"/>
    </row>
    <row r="54" spans="1:9" ht="12.75">
      <c r="A54" s="3"/>
      <c r="B54" s="3" t="s">
        <v>107</v>
      </c>
      <c r="C54" s="3"/>
      <c r="D54" s="3"/>
      <c r="E54" s="3"/>
      <c r="F54" s="3"/>
      <c r="G54" s="49"/>
      <c r="H54" s="49"/>
      <c r="I54" s="58">
        <f>ROUND(G37+G49+H53,5)</f>
        <v>65397.4</v>
      </c>
    </row>
    <row r="55" spans="1:9" ht="12.75">
      <c r="A55" s="3"/>
      <c r="B55" s="3" t="s">
        <v>108</v>
      </c>
      <c r="C55" s="3"/>
      <c r="D55" s="3"/>
      <c r="E55" s="3"/>
      <c r="F55" s="3"/>
      <c r="G55" s="15"/>
      <c r="H55" s="49"/>
      <c r="I55" s="49"/>
    </row>
    <row r="56" spans="1:9" ht="12.75">
      <c r="A56" s="3"/>
      <c r="B56" s="3"/>
      <c r="C56" s="3" t="s">
        <v>109</v>
      </c>
      <c r="D56" s="3"/>
      <c r="E56" s="3"/>
      <c r="F56" s="3"/>
      <c r="G56" s="15">
        <v>551310.61</v>
      </c>
      <c r="H56" s="49"/>
      <c r="I56" s="49"/>
    </row>
    <row r="57" spans="1:9" ht="12.75">
      <c r="A57" s="3"/>
      <c r="B57" s="3"/>
      <c r="C57" s="3" t="s">
        <v>110</v>
      </c>
      <c r="D57" s="3"/>
      <c r="E57" s="3"/>
      <c r="F57" s="3"/>
      <c r="G57" s="15">
        <v>43516.73</v>
      </c>
      <c r="H57" s="49"/>
      <c r="I57" s="49"/>
    </row>
    <row r="58" spans="1:9" ht="12.75">
      <c r="A58" s="3"/>
      <c r="B58" s="3"/>
      <c r="C58" s="3" t="s">
        <v>50</v>
      </c>
      <c r="D58" s="3"/>
      <c r="E58" s="3"/>
      <c r="F58" s="3"/>
      <c r="G58" s="33">
        <v>841.47</v>
      </c>
      <c r="H58" s="52"/>
      <c r="I58" s="52"/>
    </row>
    <row r="59" spans="1:9" ht="12.75">
      <c r="A59" s="3"/>
      <c r="B59" s="3" t="s">
        <v>111</v>
      </c>
      <c r="C59" s="3"/>
      <c r="D59" s="3"/>
      <c r="E59" s="3"/>
      <c r="F59" s="3"/>
      <c r="G59" s="49"/>
      <c r="H59" s="49"/>
      <c r="I59" s="59">
        <f>ROUND(SUM(G55:G58),5)</f>
        <v>595668.81</v>
      </c>
    </row>
    <row r="60" spans="1:10" ht="12.75">
      <c r="A60" s="3" t="s">
        <v>112</v>
      </c>
      <c r="B60" s="3"/>
      <c r="C60" s="3"/>
      <c r="D60" s="3"/>
      <c r="E60" s="3"/>
      <c r="F60" s="3"/>
      <c r="G60" s="42"/>
      <c r="H60" s="42"/>
      <c r="I60" s="55">
        <f>ROUND(G36+I54+I59,5)</f>
        <v>661066.21</v>
      </c>
      <c r="J60" s="46"/>
    </row>
    <row r="61" spans="1:9" ht="12.75">
      <c r="A61" s="1"/>
      <c r="B61" s="1"/>
      <c r="C61" s="1"/>
      <c r="D61" s="1"/>
      <c r="E61" s="1"/>
      <c r="F61" s="1"/>
      <c r="G61" s="49"/>
      <c r="H61" s="49"/>
      <c r="I61" s="49"/>
    </row>
    <row r="62" spans="1:9" ht="12.75">
      <c r="A62" s="1"/>
      <c r="B62" s="1"/>
      <c r="C62" s="1"/>
      <c r="D62" s="1"/>
      <c r="E62" s="1"/>
      <c r="F62" s="1" t="s">
        <v>113</v>
      </c>
      <c r="G62" s="15">
        <f>H13</f>
        <v>27514.96</v>
      </c>
      <c r="H62" s="15"/>
      <c r="I62" s="49"/>
    </row>
    <row r="63" spans="1:9" ht="12.75">
      <c r="A63" s="1"/>
      <c r="B63" s="1"/>
      <c r="C63" s="1"/>
      <c r="D63" s="1"/>
      <c r="E63" s="1"/>
      <c r="F63" s="60" t="s">
        <v>114</v>
      </c>
      <c r="G63" s="33">
        <f>H34</f>
        <v>20836.28</v>
      </c>
      <c r="H63" s="33"/>
      <c r="I63" s="49"/>
    </row>
    <row r="64" spans="1:9" ht="12.75">
      <c r="A64" s="1"/>
      <c r="B64" s="1"/>
      <c r="C64" s="1"/>
      <c r="D64" s="1"/>
      <c r="E64" s="1"/>
      <c r="F64" s="1" t="s">
        <v>115</v>
      </c>
      <c r="G64" s="15"/>
      <c r="H64" s="15">
        <f>G62+G63</f>
        <v>48351.24</v>
      </c>
      <c r="I64" s="49"/>
    </row>
    <row r="65" spans="1:9" ht="12.75">
      <c r="A65" s="1"/>
      <c r="B65" s="1"/>
      <c r="C65" s="1"/>
      <c r="D65" s="1"/>
      <c r="E65" s="1"/>
      <c r="F65" s="1" t="s">
        <v>116</v>
      </c>
      <c r="G65" s="49"/>
      <c r="H65" s="49"/>
      <c r="I65" s="49"/>
    </row>
    <row r="66" spans="1:9" ht="12.75">
      <c r="A66" s="1"/>
      <c r="B66" s="1"/>
      <c r="C66" s="1"/>
      <c r="D66" s="1"/>
      <c r="E66" s="1"/>
      <c r="F66" s="1" t="s">
        <v>102</v>
      </c>
      <c r="G66" s="49">
        <f>-H48</f>
        <v>-8955.82</v>
      </c>
      <c r="H66" s="49"/>
      <c r="I66" s="49"/>
    </row>
    <row r="67" spans="1:9" ht="12.75">
      <c r="A67" s="1"/>
      <c r="B67" s="1"/>
      <c r="C67" s="1"/>
      <c r="D67" s="1"/>
      <c r="E67" s="1"/>
      <c r="F67" s="1" t="s">
        <v>105</v>
      </c>
      <c r="G67" s="49">
        <f>-G52</f>
        <v>-34748.81</v>
      </c>
      <c r="H67" s="49"/>
      <c r="I67" s="49"/>
    </row>
    <row r="68" spans="1:9" ht="12.75">
      <c r="A68" s="1"/>
      <c r="B68" s="1"/>
      <c r="C68" s="1"/>
      <c r="D68" s="1"/>
      <c r="E68" s="1"/>
      <c r="F68" s="1" t="s">
        <v>117</v>
      </c>
      <c r="G68" s="61">
        <v>-841</v>
      </c>
      <c r="H68" s="62"/>
      <c r="I68" s="49"/>
    </row>
    <row r="69" spans="1:9" ht="12.75">
      <c r="A69" s="1"/>
      <c r="B69" s="1"/>
      <c r="C69" s="1"/>
      <c r="D69" s="1"/>
      <c r="E69" s="1"/>
      <c r="F69" s="1"/>
      <c r="G69" s="49"/>
      <c r="H69" s="56">
        <f>SUM(G66:G68)</f>
        <v>-44545.63</v>
      </c>
      <c r="I69" s="52"/>
    </row>
    <row r="70" spans="1:9" ht="12.75">
      <c r="A70" s="1"/>
      <c r="B70" s="1"/>
      <c r="C70" s="1"/>
      <c r="D70" s="1"/>
      <c r="E70" s="1"/>
      <c r="F70" s="1" t="s">
        <v>118</v>
      </c>
      <c r="G70" s="49"/>
      <c r="I70" s="63">
        <f>SUM(H64:H69)</f>
        <v>3805.6100000000006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Haigh</dc:creator>
  <cp:keywords/>
  <dc:description/>
  <cp:lastModifiedBy>Mark Barker</cp:lastModifiedBy>
  <cp:lastPrinted>2019-02-10T05:00:07Z</cp:lastPrinted>
  <dcterms:created xsi:type="dcterms:W3CDTF">2018-12-05T03:57:01Z</dcterms:created>
  <dcterms:modified xsi:type="dcterms:W3CDTF">2019-02-12T17:51:24Z</dcterms:modified>
  <cp:category/>
  <cp:version/>
  <cp:contentType/>
  <cp:contentStatus/>
  <cp:revision>1</cp:revision>
</cp:coreProperties>
</file>